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Default Extension="fntdata" ContentType="application/x-fontdata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Допущения и Когорты" sheetId="1" state="visible" r:id="rId3"/>
    <sheet name="Прогноз доходов" sheetId="2" state="visible" r:id="rId4"/>
    <sheet name="Бюджет расходов" sheetId="3" state="visible" r:id="rId5"/>
    <sheet name="P&amp;L и Cash Flow" sheetId="4" state="visible" r:id="rId6"/>
    <sheet name="Дашборд и Метрики" sheetId="5" state="visible" r:id="rId7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<sst xmlns="http://schemas.openxmlformats.org/spreadsheetml/2006/main" count="263" uniqueCount="206">
  <si>
    <t xml:space="preserve">Инвестиционная Модель Роста</t>
  </si>
  <si>
    <t xml:space="preserve">1. КОММЕРЧЕСКИЕ ТАРИФЫ И ДИНАМИЧЕСКИЕ ПАРАМЕТРЫ (СРЕДНИЙ БИЗНЕС РК)</t>
  </si>
  <si>
    <t xml:space="preserve">Параметр / Услуга</t>
  </si>
  <si>
    <t xml:space="preserve">Базовое значение</t>
  </si>
  <si>
    <t xml:space="preserve">Единица измерения</t>
  </si>
  <si>
    <t xml:space="preserve">Темп динамического роста</t>
  </si>
  <si>
    <t xml:space="preserve">Формула для среднего бизнеса РК</t>
  </si>
  <si>
    <t xml:space="preserve">1. Чистое B2B API Подключение (Цена за 1 запрос)</t>
  </si>
  <si>
    <t xml:space="preserve">₸ / запрос</t>
  </si>
  <si>
    <t xml:space="preserve">0.08</t>
  </si>
  <si>
    <t xml:space="preserve">Бесплатный онбординг (0 ₸). 100 ₸ за 1 запрос. Стартовая нагрузка: 100 запр/мес + 8.0%/мес росла активность</t>
  </si>
  <si>
    <t xml:space="preserve">2. Кастодиальное хранение</t>
  </si>
  <si>
    <t xml:space="preserve">% в месяц</t>
  </si>
  <si>
    <t xml:space="preserve">0.03</t>
  </si>
  <si>
    <t xml:space="preserve">0.10%/мес (1.2% p.a.) от AUC. Средний бизнес: 150 млн ₸ стартовый AUC + 15 млн ₸/мес депозиты + 3.0%/мес рост</t>
  </si>
  <si>
    <t xml:space="preserve">3. Выпуск стейблкоина / Токенизация</t>
  </si>
  <si>
    <t xml:space="preserve">₸ разово</t>
  </si>
  <si>
    <t xml:space="preserve">0.04</t>
  </si>
  <si>
    <t xml:space="preserve">2.5M ₸ разово за реестр + 0.10%/мес от резерва. Стартовый резерв: 100 млн ₸ + 10 млн ₸/мес + 4.0%/мес оборот</t>
  </si>
  <si>
    <t xml:space="preserve">4. Выделенный экземпляр кастоди</t>
  </si>
  <si>
    <t xml:space="preserve">10M ₸ разово за выделенный инстанс + 250,000 ₸/мес за сопровождение и ноды</t>
  </si>
  <si>
    <t xml:space="preserve">Ежемесячный отток B2B клиентов </t>
  </si>
  <si>
    <t xml:space="preserve">1.0% оттока активной B2B базы в месяц (High B2B Retention = 99%)</t>
  </si>
  <si>
    <t xml:space="preserve">2. ДВУХФАЗНАЯ ФОРМУЛА ПРИВЛЕЧЕНИЯ КЛИЕНТОВ</t>
  </si>
  <si>
    <t xml:space="preserve">Параметр привлечения</t>
  </si>
  <si>
    <t xml:space="preserve">Значение</t>
  </si>
  <si>
    <t xml:space="preserve">Бизнес-логика и этапы</t>
  </si>
  <si>
    <t xml:space="preserve">Фаза 1 (2025–2026): Продажи основателей (F_cap)</t>
  </si>
  <si>
    <t xml:space="preserve">клиентов / мес</t>
  </si>
  <si>
    <t xml:space="preserve">Минимальный маркетинг, прямые B2B переговоры учредителей с финтехом и банками РК</t>
  </si>
  <si>
    <t xml:space="preserve">Фаза 2 (2027+): Запуск маркетинга и Sales-команды (M_cap)</t>
  </si>
  <si>
    <t xml:space="preserve">Старт платной рекламной кампании, расширение BD/Sales менеджмента</t>
  </si>
  <si>
    <t xml:space="preserve">Сарафанный мультипликатор (k_ref)</t>
  </si>
  <si>
    <t xml:space="preserve">3.0% в месяц (36% в год) прирост от рекомендаций действующей B2B базы</t>
  </si>
  <si>
    <t xml:space="preserve">Формула: N_t = ROUND(F_cap + M_cap + Active_{t-1} * k_ref + M_t, 0)</t>
  </si>
  <si>
    <t xml:space="preserve">Используется</t>
  </si>
  <si>
    <t xml:space="preserve">Динамическая формула</t>
  </si>
  <si>
    <t xml:space="preserve">Математическая модель прозрачного роста базы клиентов</t>
  </si>
  <si>
    <t xml:space="preserve">3. ЮНИТ-ЭКОНОМИКА И B2B KPI (СРЕДНИЙ БИЗНЕС РК)</t>
  </si>
  <si>
    <t xml:space="preserve">Метрика Юнит-Экономики</t>
  </si>
  <si>
    <t xml:space="preserve">Комментарий</t>
  </si>
  <si>
    <t xml:space="preserve">Средний годовой чек на B2B клиента (ARPU)</t>
  </si>
  <si>
    <t xml:space="preserve">₸ / год</t>
  </si>
  <si>
    <t xml:space="preserve">Динамический средневзвешенный годовой чек с 1 B2B клиента в РК</t>
  </si>
  <si>
    <t xml:space="preserve">Стоимость привлечения B2B клиента (CAC)</t>
  </si>
  <si>
    <t xml:space="preserve">Расходы на BD, маркетинговую кампанию и комиссионные</t>
  </si>
  <si>
    <t xml:space="preserve">Пожизненная ценность B2B клиента (LTV)</t>
  </si>
  <si>
    <t xml:space="preserve">₸</t>
  </si>
  <si>
    <t xml:space="preserve">LTV = (ARPU / 12) / Monthly Churn Rate</t>
  </si>
  <si>
    <t xml:space="preserve">4. ПОМЕСЯЧНАЯ ДИНАМИКА КЛИЕНТОВ, ДИНАМИЧЕСКОГО AUC И ВЫРУЧКИ</t>
  </si>
  <si>
    <t xml:space="preserve">Показатель / Месяц</t>
  </si>
  <si>
    <t xml:space="preserve">Q4 2025</t>
  </si>
  <si>
    <t xml:space="preserve">Q1 2026</t>
  </si>
  <si>
    <t xml:space="preserve">Q2 2026</t>
  </si>
  <si>
    <t xml:space="preserve">Сентябрь 2026</t>
  </si>
  <si>
    <t xml:space="preserve">Октябрь 2026</t>
  </si>
  <si>
    <t xml:space="preserve">Ноябрь 2026</t>
  </si>
  <si>
    <t xml:space="preserve">Декабрь 2026</t>
  </si>
  <si>
    <t xml:space="preserve">Январь 2027</t>
  </si>
  <si>
    <t xml:space="preserve">Февраль 2027</t>
  </si>
  <si>
    <t xml:space="preserve">Март 2027</t>
  </si>
  <si>
    <t xml:space="preserve">Апрель 2027</t>
  </si>
  <si>
    <t xml:space="preserve">Май 2027</t>
  </si>
  <si>
    <t xml:space="preserve">Июнь 2027</t>
  </si>
  <si>
    <t xml:space="preserve">Июль 2027</t>
  </si>
  <si>
    <t xml:space="preserve">Август 2027</t>
  </si>
  <si>
    <t xml:space="preserve">Сентябрь 2027</t>
  </si>
  <si>
    <t xml:space="preserve">Октябрь 2027</t>
  </si>
  <si>
    <t xml:space="preserve">Ноябрь 2027</t>
  </si>
  <si>
    <t xml:space="preserve">Декабрь 2027</t>
  </si>
  <si>
    <t xml:space="preserve">Январь 2028</t>
  </si>
  <si>
    <t xml:space="preserve">Февраль 2028</t>
  </si>
  <si>
    <t xml:space="preserve">Март 2028</t>
  </si>
  <si>
    <t xml:space="preserve">Апрель 2028</t>
  </si>
  <si>
    <t xml:space="preserve">Май 2028</t>
  </si>
  <si>
    <t xml:space="preserve">Июнь 2028</t>
  </si>
  <si>
    <t xml:space="preserve">Июль 2028</t>
  </si>
  <si>
    <t xml:space="preserve">Август 2028</t>
  </si>
  <si>
    <t xml:space="preserve">Сентябрь 2028</t>
  </si>
  <si>
    <t xml:space="preserve">Октябрь 2028</t>
  </si>
  <si>
    <t xml:space="preserve">Ноябрь 2028</t>
  </si>
  <si>
    <t xml:space="preserve">Декабрь 2028</t>
  </si>
  <si>
    <t xml:space="preserve">Январь 2029</t>
  </si>
  <si>
    <t xml:space="preserve">Февраль 2029</t>
  </si>
  <si>
    <t xml:space="preserve">Март 2029</t>
  </si>
  <si>
    <t xml:space="preserve">Апрель 2029</t>
  </si>
  <si>
    <t xml:space="preserve">Май 2029</t>
  </si>
  <si>
    <t xml:space="preserve">Июнь 2029</t>
  </si>
  <si>
    <t xml:space="preserve">Маркетинговая добавка M_cap (0 в 2026, &gt;0 с 2027)</t>
  </si>
  <si>
    <t xml:space="preserve">Триггеры рынка / вехи M_t</t>
  </si>
  <si>
    <t xml:space="preserve">Новые клиенты — Чистый API (+)</t>
  </si>
  <si>
    <t xml:space="preserve">Новые клиенты — Кастодиальное хранение (+)</t>
  </si>
  <si>
    <t xml:space="preserve">Новые эмитенты — Выпуск стейблкоинов (+)</t>
  </si>
  <si>
    <t xml:space="preserve">Новые клиенты — Выделенный экземпляр (+)</t>
  </si>
  <si>
    <t xml:space="preserve">ИТОГО НОВЫХ B2B КЛИЕНТОВ (+)</t>
  </si>
  <si>
    <t xml:space="preserve">Отток B2B клиентов (-)</t>
  </si>
  <si>
    <t xml:space="preserve">Активные B2B клиенты по API</t>
  </si>
  <si>
    <t xml:space="preserve">Активные B2B клиенты на Кастодиальном хранении</t>
  </si>
  <si>
    <t xml:space="preserve">Активные эмитенты стейблкоинов</t>
  </si>
  <si>
    <t xml:space="preserve">Активные клиенты Выделенных экземпляров</t>
  </si>
  <si>
    <t xml:space="preserve">ИТОГО АКТИВНЫХ B2B КЛИЕНТОВ (на конец месяца)</t>
  </si>
  <si>
    <t xml:space="preserve">Ежемесячный доход от установки выделянного экземпляра (₸/мес)</t>
  </si>
  <si>
    <t xml:space="preserve">Динамическое среднее число API-запросов на 1 компанию (запр/мес)</t>
  </si>
  <si>
    <t xml:space="preserve">Совокупный объем API-запросов портфеля (запр/мес)</t>
  </si>
  <si>
    <t xml:space="preserve">Накопленный AUC Кастодиального хранения (₸) [Динамика физ/юр лиц]</t>
  </si>
  <si>
    <t xml:space="preserve">Накопленный кастодиальный резерв Стейблкоинов (₸) [Динамика эмиссии]</t>
  </si>
  <si>
    <t xml:space="preserve">СОВОКУПНЫЙ ОБЪЕМ АКТИВОВ НА ХРАНЕНИИ (AUC, ₸)</t>
  </si>
  <si>
    <t xml:space="preserve">SaaS API MRR (доход от запросов по 100 ₸, ₸/мес)</t>
  </si>
  <si>
    <t xml:space="preserve">SaaS MRR Выделенных экземпляров (250k ₸/мес)</t>
  </si>
  <si>
    <t xml:space="preserve">Доход от Custody Fees (0.1% в месяц от AUC, ₸/мес)</t>
  </si>
  <si>
    <t xml:space="preserve">ИТОГО ВЫРУЧКА ЗА МЕСЯЦ (₸/мес)</t>
  </si>
  <si>
    <t xml:space="preserve">ARR (Годовой темп регулярной подписки, ₸)</t>
  </si>
  <si>
    <t xml:space="preserve">Прогноз Доходов по Видам</t>
  </si>
  <si>
    <t xml:space="preserve">Детализация выручки по кварталам (2026-2029)</t>
  </si>
  <si>
    <t xml:space="preserve">Категория дохода</t>
  </si>
  <si>
    <t xml:space="preserve">Q1-Q2-Q3 2026</t>
  </si>
  <si>
    <t xml:space="preserve">Q4 2026</t>
  </si>
  <si>
    <t xml:space="preserve">Q1 2027</t>
  </si>
  <si>
    <t xml:space="preserve">Q2 2027</t>
  </si>
  <si>
    <t xml:space="preserve">Q3 2027</t>
  </si>
  <si>
    <t xml:space="preserve">Q4 2027</t>
  </si>
  <si>
    <t xml:space="preserve">Q1 2028</t>
  </si>
  <si>
    <t xml:space="preserve">Q2 2028</t>
  </si>
  <si>
    <t xml:space="preserve">Q3 2028</t>
  </si>
  <si>
    <t xml:space="preserve">Q4 2028</t>
  </si>
  <si>
    <t xml:space="preserve">Q1 2029</t>
  </si>
  <si>
    <t xml:space="preserve">Q2 2029</t>
  </si>
  <si>
    <t xml:space="preserve">Итого 3 года</t>
  </si>
  <si>
    <t xml:space="preserve">1. Доход от инсталляции и реестров</t>
  </si>
  <si>
    <t xml:space="preserve">2. Регулярный доход от B2B API запросов</t>
  </si>
  <si>
    <t xml:space="preserve">3. Поддержка и сопровождение Выделенных экземпляров</t>
  </si>
  <si>
    <t xml:space="preserve">4. Комиссии за кастодиальное хранение</t>
  </si>
  <si>
    <t xml:space="preserve">ИТОГО ВЫРУЧКА (TOTAL REVENUE)</t>
  </si>
  <si>
    <t xml:space="preserve">Бюджет Операционных Расходов</t>
  </si>
  <si>
    <t xml:space="preserve">Операционные расходы по кварталам (2026-2029)</t>
  </si>
  <si>
    <t xml:space="preserve">Статья расходов</t>
  </si>
  <si>
    <t xml:space="preserve">Q3 2026</t>
  </si>
  <si>
    <t xml:space="preserve">1. ФОТ Команды разработки и инженеров</t>
  </si>
  <si>
    <t xml:space="preserve">2. ФОТ Менеджмента, Legal, Sales-команды (с 2027) и провайдеры РК</t>
  </si>
  <si>
    <t xml:space="preserve">3. Облачная инфраструктура, ноды и безопасность</t>
  </si>
  <si>
    <t xml:space="preserve">4. Лицензирование, аудиты</t>
  </si>
  <si>
    <t xml:space="preserve">5. Маркетинговые кампании, BD, реклама (старт с 2027) и пресейл</t>
  </si>
  <si>
    <t xml:space="preserve">ИТОГО ОПЕРАЦИОННЫЕ РАСХОДЫ</t>
  </si>
  <si>
    <t xml:space="preserve">Содержимое статей расходов (2026-2029)</t>
  </si>
  <si>
    <t xml:space="preserve">Курс Доллар к тенге</t>
  </si>
  <si>
    <t xml:space="preserve">-</t>
  </si>
  <si>
    <t xml:space="preserve">Провайдер RPC (50$ в месяц) </t>
  </si>
  <si>
    <t xml:space="preserve">Резервный провайдер RPC (100$ в месяц)</t>
  </si>
  <si>
    <t xml:space="preserve">Защита API</t>
  </si>
  <si>
    <t xml:space="preserve">Co-location Казахтелеком (в месяц)</t>
  </si>
  <si>
    <t xml:space="preserve">Аудит ИБ (разово)</t>
  </si>
  <si>
    <r>
      <rPr>
        <sz val="10"/>
        <rFont val="Calibri"/>
        <family val="0"/>
        <charset val="1"/>
      </rPr>
      <t xml:space="preserve">Годовой финансовый аудит </t>
    </r>
    <r>
      <rPr>
        <sz val="10"/>
        <rFont val="Calibri"/>
        <family val="0"/>
        <charset val="204"/>
      </rPr>
      <t xml:space="preserve">(разово)</t>
    </r>
  </si>
  <si>
    <r>
      <rPr>
        <sz val="10"/>
        <rFont val="Calibri"/>
        <family val="0"/>
        <charset val="1"/>
      </rPr>
      <t xml:space="preserve">Аудиты смарт-контрактов </t>
    </r>
    <r>
      <rPr>
        <sz val="10"/>
        <rFont val="Calibri"/>
        <family val="0"/>
        <charset val="204"/>
      </rPr>
      <t xml:space="preserve">(разово)</t>
    </r>
  </si>
  <si>
    <t xml:space="preserve">Отчет о прибылях и убытках и Денежный поток</t>
  </si>
  <si>
    <t xml:space="preserve">1. ОТЧЕТ О ПРИБЫЛЯХ И УБЫТКАХ (P&amp;L / EBITDA)</t>
  </si>
  <si>
    <t xml:space="preserve">Показатель</t>
  </si>
  <si>
    <t xml:space="preserve">2026 Итого</t>
  </si>
  <si>
    <t xml:space="preserve">2027 Итого</t>
  </si>
  <si>
    <t xml:space="preserve">2028 Итого</t>
  </si>
  <si>
    <t xml:space="preserve">2029 Итого</t>
  </si>
  <si>
    <t xml:space="preserve">Выручка (Revenue)</t>
  </si>
  <si>
    <t xml:space="preserve">Операционные расходы (OPEX)</t>
  </si>
  <si>
    <t xml:space="preserve">EBITDA (Операционная прибыль)</t>
  </si>
  <si>
    <t xml:space="preserve">Чистая прибыль</t>
  </si>
  <si>
    <t xml:space="preserve">2. ДЕНЕЖНЫЙ ПОТОК И ОСТАТОК СРЕДСТВ (CASH FLOW &amp; RUNWAY)</t>
  </si>
  <si>
    <t xml:space="preserve">Начальный остаток денежных средств (₸)</t>
  </si>
  <si>
    <t xml:space="preserve">Выплата кредита</t>
  </si>
  <si>
    <t xml:space="preserve">Конечный остаток денежных средств (End Cash, ₸)</t>
  </si>
  <si>
    <t xml:space="preserve">3. СПЕЦИАЛЬНЫЕ SAAS РАСЧЕТЫ (ARR &amp; RUNWAY)</t>
  </si>
  <si>
    <t xml:space="preserve">Годовой темп регулярной выручки (ARR на конец периода, ₸)</t>
  </si>
  <si>
    <t xml:space="preserve">—</t>
  </si>
  <si>
    <t xml:space="preserve">Запас хода компании </t>
  </si>
  <si>
    <t xml:space="preserve">Сводный Инвестиционный Дашборд</t>
  </si>
  <si>
    <t xml:space="preserve">1. ОЦЕНКА ОБЪЕМА РЫНКА (TAM / SAM / SOM)</t>
  </si>
  <si>
    <t xml:space="preserve">Показатель рынка</t>
  </si>
  <si>
    <t xml:space="preserve">Объем (₸)</t>
  </si>
  <si>
    <t xml:space="preserve">Описание / Источник</t>
  </si>
  <si>
    <t xml:space="preserve">Выручка CustodianOne (₸)</t>
  </si>
  <si>
    <t xml:space="preserve">Доля от SOM (%)</t>
  </si>
  <si>
    <t xml:space="preserve">TAM</t>
  </si>
  <si>
    <t xml:space="preserve">Мировой рынок кастодиальных решений и токенизации цифровых активов</t>
  </si>
  <si>
    <t xml:space="preserve">SAM</t>
  </si>
  <si>
    <t xml:space="preserve">Целевой рынок Центральной Азии, Казахстана (МФЦА) и региона MENA</t>
  </si>
  <si>
    <t xml:space="preserve">SOM</t>
  </si>
  <si>
    <t xml:space="preserve">Реально достижимый объем рынка для CustodianOne за 3-5 лет в РК</t>
  </si>
  <si>
    <t xml:space="preserve">2. ЮНИТ-ЭКОНОМИКА И КЛЮЧЕВЫЕ МЕТРИКИ ЭФФЕКТИВНОСТИ (SAAS / B2B KPI)</t>
  </si>
  <si>
    <t xml:space="preserve">Метрика</t>
  </si>
  <si>
    <t xml:space="preserve">ARPU (Средняя выручка на B2B клиента в год)</t>
  </si>
  <si>
    <t xml:space="preserve">CAC (Стоимость привлечения 1 B2B клиента средневзвешенная)</t>
  </si>
  <si>
    <t xml:space="preserve">LTV (Пожизненная ценность B2B клиента)</t>
  </si>
  <si>
    <t xml:space="preserve">Соотношение LTV / CAC</t>
  </si>
  <si>
    <t xml:space="preserve">x (кратность)</t>
  </si>
  <si>
    <t xml:space="preserve">Окупаемость CAC (Payback Period)</t>
  </si>
  <si>
    <t xml:space="preserve">месяцев</t>
  </si>
  <si>
    <t xml:space="preserve">Месячный отток B2B клиентов (Logo Churn)</t>
  </si>
  <si>
    <t xml:space="preserve">CAGR Выручки за 3 года (2026-2028)</t>
  </si>
  <si>
    <t xml:space="preserve">% годового роста</t>
  </si>
  <si>
    <t xml:space="preserve">3. СВОДНЫЕ ФИНАНСОВЫЕ РЕЗУЛЬТАТЫ И RUNWAY</t>
  </si>
  <si>
    <t xml:space="preserve">Финансовый показатель</t>
  </si>
  <si>
    <t xml:space="preserve">2029 год</t>
  </si>
  <si>
    <t xml:space="preserve">Выручка (Revenue, ₸)</t>
  </si>
  <si>
    <t xml:space="preserve">Годовой темп MRR (ARR на конец года, ₸)</t>
  </si>
  <si>
    <t xml:space="preserve">Операционные расходы (OPEX, ₸)</t>
  </si>
  <si>
    <t xml:space="preserve">EBITDA / Операционная прибыль (₸)</t>
  </si>
  <si>
    <t xml:space="preserve">Остаток денег на конец года (End Cash, ₸)</t>
  </si>
  <si>
    <t xml:space="preserve">Запас хода в месяцах 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</si>
</sst>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#,##0&quot; ₸&quot;"/>
    <numFmt numFmtId="166" formatCode="0.00%"/>
    <numFmt numFmtId="167" formatCode="#,##0.0"/>
    <numFmt numFmtId="168" formatCode="#,##0"/>
  </numFmts>
  <fonts count="12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5"/>
      <color rgb="FF1B365D"/>
      <name val="Calibri"/>
      <family val="0"/>
      <charset val="1"/>
    </font>
    <font>
      <b val="true"/>
      <sz val="12"/>
      <color rgb="FF1B365D"/>
      <name val="Calibri"/>
      <family val="0"/>
      <charset val="1"/>
    </font>
    <font>
      <b val="true"/>
      <sz val="10"/>
      <color rgb="FFFFFFFF"/>
      <name val="Calibri"/>
      <family val="0"/>
      <charset val="1"/>
    </font>
    <font>
      <sz val="10"/>
      <name val="Calibri"/>
      <family val="0"/>
      <charset val="1"/>
    </font>
    <font>
      <b val="true"/>
      <sz val="10"/>
      <name val="Calibri"/>
      <family val="0"/>
      <charset val="1"/>
    </font>
    <font>
      <i val="true"/>
      <sz val="11"/>
      <color rgb="FF555555"/>
      <name val="Calibri"/>
      <family val="0"/>
      <charset val="1"/>
    </font>
    <font>
      <i val="true"/>
      <sz val="11"/>
      <color theme="1"/>
      <name val="Calibri"/>
      <family val="0"/>
      <charset val="204"/>
    </font>
    <font>
      <sz val="10"/>
      <name val="Calibri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1B4B5A"/>
        <bgColor rgb="FF1B365D"/>
      </patternFill>
    </fill>
    <fill>
      <patternFill patternType="solid">
        <fgColor rgb="FF729FCF"/>
        <bgColor rgb="FF969696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 diagonalUp="false" diagonalDown="false">
      <left/>
      <right/>
      <top style="thin"/>
      <bottom style="double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7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7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2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7" fillId="0" borderId="1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6" fontId="7" fillId="0" borderId="1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5" fontId="7" fillId="0" borderId="1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7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7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8" fillId="3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8" fillId="0" borderId="1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8" fontId="7" fillId="0" borderId="1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8" fontId="8" fillId="0" borderId="1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5" fontId="8" fillId="3" borderId="1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9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8" fillId="3" borderId="2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5" fontId="7" fillId="2" borderId="1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8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8" fillId="0" borderId="2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5" fontId="8" fillId="2" borderId="2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1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3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5" fontId="7" fillId="3" borderId="1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5" fontId="8" fillId="2" borderId="1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0" fillId="3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2" borderId="1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7" fontId="8" fillId="0" borderId="1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7" fontId="8" fillId="3" borderId="1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8" fillId="2" borderId="1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true">
      <alignment horizontal="right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729FC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55555"/>
      <rgbColor rgb="FF969696"/>
      <rgbColor rgb="FF1B365D"/>
      <rgbColor rgb="FF339966"/>
      <rgbColor rgb="FF003300"/>
      <rgbColor rgb="FF333300"/>
      <rgbColor rgb="FF993300"/>
      <rgbColor rgb="FF993366"/>
      <rgbColor rgb="FF333399"/>
      <rgbColor rgb="FF1B4B5A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L5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9" activeCellId="0" sqref="A9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1" width="81"/>
    <col collapsed="false" customWidth="true" hidden="false" outlineLevel="0" max="2" min="2" style="1" width="12.94"/>
    <col collapsed="false" customWidth="true" hidden="false" outlineLevel="0" max="3" min="3" style="1" width="13.22"/>
    <col collapsed="false" customWidth="true" hidden="false" outlineLevel="0" max="4" min="4" style="1" width="14.74"/>
    <col collapsed="false" customWidth="true" hidden="false" outlineLevel="0" max="5" min="5" style="1" width="22.53"/>
    <col collapsed="false" customWidth="true" hidden="false" outlineLevel="0" max="16" min="6" style="1" width="16"/>
    <col collapsed="false" customWidth="true" hidden="false" outlineLevel="0" max="17" min="17" style="1" width="17"/>
    <col collapsed="false" customWidth="true" hidden="false" outlineLevel="0" max="28" min="18" style="1" width="16"/>
    <col collapsed="false" customWidth="true" hidden="false" outlineLevel="0" max="29" min="29" style="1" width="17"/>
    <col collapsed="false" customWidth="true" hidden="false" outlineLevel="0" max="38" min="30" style="1" width="16"/>
  </cols>
  <sheetData>
    <row r="1" customFormat="false" ht="18.55" hidden="false" customHeight="false" outlineLevel="0" collapsed="false">
      <c r="A1" s="2" t="s">
        <v>0</v>
      </c>
    </row>
    <row r="3" customFormat="false" ht="15" hidden="false" customHeight="false" outlineLevel="0" collapsed="false">
      <c r="A3" s="3" t="s">
        <v>1</v>
      </c>
    </row>
    <row r="4" customFormat="false" ht="30.55" hidden="false" customHeight="false" outlineLevel="0" collapsed="false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</row>
    <row r="5" customFormat="false" ht="49.95" hidden="false" customHeight="false" outlineLevel="0" collapsed="false">
      <c r="A5" s="5" t="s">
        <v>7</v>
      </c>
      <c r="B5" s="6" t="n">
        <v>100</v>
      </c>
      <c r="C5" s="7" t="s">
        <v>8</v>
      </c>
      <c r="D5" s="8" t="s">
        <v>9</v>
      </c>
      <c r="E5" s="5" t="s">
        <v>10</v>
      </c>
    </row>
    <row r="6" customFormat="false" ht="49.95" hidden="false" customHeight="false" outlineLevel="0" collapsed="false">
      <c r="A6" s="5" t="s">
        <v>11</v>
      </c>
      <c r="B6" s="8" t="n">
        <v>0.001</v>
      </c>
      <c r="C6" s="7" t="s">
        <v>12</v>
      </c>
      <c r="D6" s="8" t="s">
        <v>13</v>
      </c>
      <c r="E6" s="5" t="s">
        <v>14</v>
      </c>
    </row>
    <row r="7" customFormat="false" ht="49.95" hidden="false" customHeight="false" outlineLevel="0" collapsed="false">
      <c r="A7" s="5" t="s">
        <v>15</v>
      </c>
      <c r="B7" s="6" t="n">
        <v>2500000</v>
      </c>
      <c r="C7" s="7" t="s">
        <v>16</v>
      </c>
      <c r="D7" s="8" t="s">
        <v>17</v>
      </c>
      <c r="E7" s="5" t="s">
        <v>18</v>
      </c>
    </row>
    <row r="8" customFormat="false" ht="40.25" hidden="false" customHeight="false" outlineLevel="0" collapsed="false">
      <c r="A8" s="5" t="s">
        <v>19</v>
      </c>
      <c r="B8" s="6" t="n">
        <v>10000000</v>
      </c>
      <c r="C8" s="7" t="s">
        <v>16</v>
      </c>
      <c r="D8" s="6" t="n">
        <v>250000</v>
      </c>
      <c r="E8" s="5" t="s">
        <v>20</v>
      </c>
    </row>
    <row r="9" customFormat="false" ht="30.55" hidden="false" customHeight="false" outlineLevel="0" collapsed="false">
      <c r="A9" s="5" t="s">
        <v>21</v>
      </c>
      <c r="B9" s="8" t="n">
        <v>0.01</v>
      </c>
      <c r="C9" s="7" t="s">
        <v>12</v>
      </c>
      <c r="D9" s="7" t="n">
        <v>0</v>
      </c>
      <c r="E9" s="5" t="s">
        <v>22</v>
      </c>
    </row>
    <row r="12" customFormat="false" ht="15" hidden="false" customHeight="false" outlineLevel="0" collapsed="false">
      <c r="A12" s="3" t="s">
        <v>23</v>
      </c>
    </row>
    <row r="13" customFormat="false" ht="20.85" hidden="false" customHeight="true" outlineLevel="0" collapsed="false">
      <c r="A13" s="4" t="s">
        <v>24</v>
      </c>
      <c r="B13" s="4" t="s">
        <v>25</v>
      </c>
      <c r="C13" s="4" t="s">
        <v>4</v>
      </c>
      <c r="D13" s="9" t="s">
        <v>26</v>
      </c>
      <c r="E13" s="9"/>
    </row>
    <row r="14" customFormat="false" ht="40.25" hidden="false" customHeight="true" outlineLevel="0" collapsed="false">
      <c r="A14" s="5" t="s">
        <v>27</v>
      </c>
      <c r="B14" s="10" t="n">
        <v>0.35</v>
      </c>
      <c r="C14" s="7" t="s">
        <v>28</v>
      </c>
      <c r="D14" s="5" t="s">
        <v>29</v>
      </c>
      <c r="E14" s="5"/>
    </row>
    <row r="15" customFormat="false" ht="30.55" hidden="false" customHeight="true" outlineLevel="0" collapsed="false">
      <c r="A15" s="5" t="s">
        <v>30</v>
      </c>
      <c r="B15" s="10" t="n">
        <v>1.25</v>
      </c>
      <c r="C15" s="7" t="s">
        <v>28</v>
      </c>
      <c r="D15" s="5" t="s">
        <v>31</v>
      </c>
      <c r="E15" s="5"/>
    </row>
    <row r="16" customFormat="false" ht="30.55" hidden="false" customHeight="true" outlineLevel="0" collapsed="false">
      <c r="A16" s="5" t="s">
        <v>32</v>
      </c>
      <c r="B16" s="11" t="n">
        <v>0.03</v>
      </c>
      <c r="C16" s="7" t="s">
        <v>12</v>
      </c>
      <c r="D16" s="5" t="s">
        <v>33</v>
      </c>
      <c r="E16" s="5"/>
    </row>
    <row r="17" customFormat="false" ht="30.55" hidden="false" customHeight="true" outlineLevel="0" collapsed="false">
      <c r="A17" s="5" t="s">
        <v>34</v>
      </c>
      <c r="B17" s="7" t="s">
        <v>35</v>
      </c>
      <c r="C17" s="7" t="s">
        <v>36</v>
      </c>
      <c r="D17" s="5" t="s">
        <v>37</v>
      </c>
      <c r="E17" s="5"/>
    </row>
    <row r="20" customFormat="false" ht="15" hidden="false" customHeight="false" outlineLevel="0" collapsed="false">
      <c r="A20" s="3" t="s">
        <v>38</v>
      </c>
    </row>
    <row r="21" customFormat="false" ht="15" hidden="false" customHeight="false" outlineLevel="0" collapsed="false">
      <c r="A21" s="4" t="s">
        <v>39</v>
      </c>
      <c r="B21" s="4" t="n">
        <v>2027</v>
      </c>
      <c r="C21" s="4" t="n">
        <v>2028</v>
      </c>
      <c r="D21" s="4" t="n">
        <v>2029</v>
      </c>
      <c r="E21" s="4" t="s">
        <v>4</v>
      </c>
      <c r="F21" s="4" t="s">
        <v>40</v>
      </c>
    </row>
    <row r="22" customFormat="false" ht="40.25" hidden="false" customHeight="false" outlineLevel="0" collapsed="false">
      <c r="A22" s="5" t="s">
        <v>41</v>
      </c>
      <c r="B22" s="12" t="n">
        <f aca="false">'P&amp;L и Cash Flow'!K5 / AVERAGE(I40:T40)</f>
        <v>5588055.73536762</v>
      </c>
      <c r="C22" s="12" t="n">
        <f aca="false">'P&amp;L и Cash Flow'!P5 / AVERAGE(U40:AF40)</f>
        <v>4105575.64033349</v>
      </c>
      <c r="D22" s="12" t="n">
        <f aca="false">'P&amp;L и Cash Flow'!S5/ AVERAGE(AG40:AL40)</f>
        <v>2490593.31883851</v>
      </c>
      <c r="E22" s="7" t="s">
        <v>42</v>
      </c>
      <c r="F22" s="5" t="s">
        <v>43</v>
      </c>
    </row>
    <row r="23" customFormat="false" ht="40.25" hidden="false" customHeight="false" outlineLevel="0" collapsed="false">
      <c r="A23" s="5" t="s">
        <v>44</v>
      </c>
      <c r="B23" s="12" t="n">
        <f aca="false">SUM('Бюджет расходов'!F9:I9)/SUM(I34:T34)</f>
        <v>333333.333333333</v>
      </c>
      <c r="C23" s="12" t="n">
        <f aca="false">SUM('Бюджет расходов'!J9:M9)/SUM(U34:AF34)</f>
        <v>334862.385321101</v>
      </c>
      <c r="D23" s="12" t="n">
        <f aca="false">SUM('Бюджет расходов'!N9:O9)/SUM(AG34:AL34)</f>
        <v>312500</v>
      </c>
      <c r="E23" s="7" t="s">
        <v>42</v>
      </c>
      <c r="F23" s="5" t="s">
        <v>45</v>
      </c>
    </row>
    <row r="24" customFormat="false" ht="20.85" hidden="false" customHeight="false" outlineLevel="0" collapsed="false">
      <c r="A24" s="5" t="s">
        <v>46</v>
      </c>
      <c r="B24" s="12" t="n">
        <f aca="false">(B22/12)/$B$9</f>
        <v>46567131.1280635</v>
      </c>
      <c r="C24" s="12" t="n">
        <f aca="false">(C22/12)/$B$9</f>
        <v>34213130.3361124</v>
      </c>
      <c r="D24" s="12" t="n">
        <f aca="false">(D22/12)/$B$9</f>
        <v>20754944.3236542</v>
      </c>
      <c r="E24" s="7" t="s">
        <v>47</v>
      </c>
      <c r="F24" s="5" t="s">
        <v>48</v>
      </c>
    </row>
    <row r="26" customFormat="false" ht="15" hidden="false" customHeight="false" outlineLevel="0" collapsed="false">
      <c r="A26" s="3" t="s">
        <v>49</v>
      </c>
    </row>
    <row r="27" customFormat="false" ht="15" hidden="false" customHeight="false" outlineLevel="0" collapsed="false">
      <c r="A27" s="4" t="s">
        <v>50</v>
      </c>
      <c r="B27" s="4" t="s">
        <v>51</v>
      </c>
      <c r="C27" s="4" t="s">
        <v>52</v>
      </c>
      <c r="D27" s="4" t="s">
        <v>53</v>
      </c>
      <c r="E27" s="4" t="s">
        <v>54</v>
      </c>
      <c r="F27" s="4" t="s">
        <v>55</v>
      </c>
      <c r="G27" s="4" t="s">
        <v>56</v>
      </c>
      <c r="H27" s="4" t="s">
        <v>57</v>
      </c>
      <c r="I27" s="4" t="s">
        <v>58</v>
      </c>
      <c r="J27" s="4" t="s">
        <v>59</v>
      </c>
      <c r="K27" s="4" t="s">
        <v>60</v>
      </c>
      <c r="L27" s="4" t="s">
        <v>61</v>
      </c>
      <c r="M27" s="4" t="s">
        <v>62</v>
      </c>
      <c r="N27" s="4" t="s">
        <v>63</v>
      </c>
      <c r="O27" s="4" t="s">
        <v>64</v>
      </c>
      <c r="P27" s="4" t="s">
        <v>65</v>
      </c>
      <c r="Q27" s="4" t="s">
        <v>66</v>
      </c>
      <c r="R27" s="4" t="s">
        <v>67</v>
      </c>
      <c r="S27" s="4" t="s">
        <v>68</v>
      </c>
      <c r="T27" s="4" t="s">
        <v>69</v>
      </c>
      <c r="U27" s="4" t="s">
        <v>70</v>
      </c>
      <c r="V27" s="4" t="s">
        <v>71</v>
      </c>
      <c r="W27" s="4" t="s">
        <v>72</v>
      </c>
      <c r="X27" s="4" t="s">
        <v>73</v>
      </c>
      <c r="Y27" s="4" t="s">
        <v>74</v>
      </c>
      <c r="Z27" s="4" t="s">
        <v>75</v>
      </c>
      <c r="AA27" s="4" t="s">
        <v>76</v>
      </c>
      <c r="AB27" s="4" t="s">
        <v>77</v>
      </c>
      <c r="AC27" s="4" t="s">
        <v>78</v>
      </c>
      <c r="AD27" s="4" t="s">
        <v>79</v>
      </c>
      <c r="AE27" s="4" t="s">
        <v>80</v>
      </c>
      <c r="AF27" s="4" t="s">
        <v>81</v>
      </c>
      <c r="AG27" s="4" t="s">
        <v>82</v>
      </c>
      <c r="AH27" s="4" t="s">
        <v>83</v>
      </c>
      <c r="AI27" s="4" t="s">
        <v>84</v>
      </c>
      <c r="AJ27" s="4" t="s">
        <v>85</v>
      </c>
      <c r="AK27" s="4" t="s">
        <v>86</v>
      </c>
      <c r="AL27" s="4" t="s">
        <v>87</v>
      </c>
    </row>
    <row r="28" customFormat="false" ht="15" hidden="false" customHeight="false" outlineLevel="0" collapsed="false">
      <c r="A28" s="13" t="s">
        <v>88</v>
      </c>
      <c r="B28" s="14" t="n">
        <v>0</v>
      </c>
      <c r="C28" s="14" t="n">
        <v>0</v>
      </c>
      <c r="D28" s="14" t="n">
        <v>0</v>
      </c>
      <c r="E28" s="14" t="n">
        <v>0</v>
      </c>
      <c r="F28" s="14" t="n">
        <v>0</v>
      </c>
      <c r="G28" s="14" t="n">
        <v>0</v>
      </c>
      <c r="H28" s="14" t="n">
        <v>0</v>
      </c>
      <c r="I28" s="14" t="n">
        <v>1.25</v>
      </c>
      <c r="J28" s="14" t="n">
        <v>1.25</v>
      </c>
      <c r="K28" s="14" t="n">
        <v>1.25</v>
      </c>
      <c r="L28" s="14" t="n">
        <v>1.25</v>
      </c>
      <c r="M28" s="14" t="n">
        <v>1.25</v>
      </c>
      <c r="N28" s="14" t="n">
        <v>1.25</v>
      </c>
      <c r="O28" s="14" t="n">
        <v>1.25</v>
      </c>
      <c r="P28" s="14" t="n">
        <v>1.25</v>
      </c>
      <c r="Q28" s="14" t="n">
        <v>1.25</v>
      </c>
      <c r="R28" s="14" t="n">
        <v>1.25</v>
      </c>
      <c r="S28" s="14" t="n">
        <v>1.25</v>
      </c>
      <c r="T28" s="14" t="n">
        <v>1.25</v>
      </c>
      <c r="U28" s="14" t="n">
        <v>1.25</v>
      </c>
      <c r="V28" s="14" t="n">
        <v>1.25</v>
      </c>
      <c r="W28" s="14" t="n">
        <v>1.25</v>
      </c>
      <c r="X28" s="14" t="n">
        <v>1.25</v>
      </c>
      <c r="Y28" s="14" t="n">
        <v>1.25</v>
      </c>
      <c r="Z28" s="14" t="n">
        <v>1.25</v>
      </c>
      <c r="AA28" s="14" t="n">
        <v>1.25</v>
      </c>
      <c r="AB28" s="14" t="n">
        <v>1.25</v>
      </c>
      <c r="AC28" s="14" t="n">
        <v>1.25</v>
      </c>
      <c r="AD28" s="14" t="n">
        <v>1.25</v>
      </c>
      <c r="AE28" s="14" t="n">
        <v>1.25</v>
      </c>
      <c r="AF28" s="14" t="n">
        <v>1.25</v>
      </c>
      <c r="AG28" s="14" t="n">
        <v>1.25</v>
      </c>
      <c r="AH28" s="14" t="n">
        <v>1.25</v>
      </c>
      <c r="AI28" s="14" t="n">
        <v>1.25</v>
      </c>
      <c r="AJ28" s="14" t="n">
        <v>1.25</v>
      </c>
      <c r="AK28" s="14" t="n">
        <v>1.25</v>
      </c>
      <c r="AL28" s="14" t="n">
        <v>1.25</v>
      </c>
    </row>
    <row r="29" s="1" customFormat="true" ht="15" hidden="false" customHeight="false" outlineLevel="0" collapsed="false">
      <c r="A29" s="13" t="s">
        <v>89</v>
      </c>
      <c r="B29" s="14" t="n">
        <v>0</v>
      </c>
      <c r="C29" s="14" t="n">
        <v>0</v>
      </c>
      <c r="D29" s="14" t="n">
        <v>0</v>
      </c>
      <c r="E29" s="14" t="n">
        <v>0</v>
      </c>
      <c r="F29" s="14" t="n">
        <v>1</v>
      </c>
      <c r="G29" s="14" t="n">
        <v>0</v>
      </c>
      <c r="H29" s="14" t="n">
        <v>1</v>
      </c>
      <c r="I29" s="14" t="n">
        <v>0</v>
      </c>
      <c r="J29" s="14" t="n">
        <v>0</v>
      </c>
      <c r="K29" s="14" t="n">
        <v>1</v>
      </c>
      <c r="L29" s="14" t="n">
        <v>0</v>
      </c>
      <c r="M29" s="14" t="n">
        <v>0</v>
      </c>
      <c r="N29" s="14" t="n">
        <v>1</v>
      </c>
      <c r="O29" s="14" t="n">
        <v>0</v>
      </c>
      <c r="P29" s="14" t="n">
        <v>0</v>
      </c>
      <c r="Q29" s="14" t="n">
        <v>1</v>
      </c>
      <c r="R29" s="14" t="n">
        <v>0</v>
      </c>
      <c r="S29" s="14" t="n">
        <v>0</v>
      </c>
      <c r="T29" s="14" t="n">
        <v>1</v>
      </c>
      <c r="U29" s="14" t="n">
        <v>0</v>
      </c>
      <c r="V29" s="14" t="n">
        <v>0</v>
      </c>
      <c r="W29" s="14" t="n">
        <v>1</v>
      </c>
      <c r="X29" s="14" t="n">
        <v>0</v>
      </c>
      <c r="Y29" s="14" t="n">
        <v>0</v>
      </c>
      <c r="Z29" s="14" t="n">
        <v>1</v>
      </c>
      <c r="AA29" s="14" t="n">
        <v>0</v>
      </c>
      <c r="AB29" s="14" t="n">
        <v>0</v>
      </c>
      <c r="AC29" s="14" t="n">
        <v>1</v>
      </c>
      <c r="AD29" s="14" t="n">
        <v>0</v>
      </c>
      <c r="AE29" s="14" t="n">
        <v>0</v>
      </c>
      <c r="AF29" s="14" t="n">
        <v>1</v>
      </c>
      <c r="AG29" s="14" t="n">
        <v>1</v>
      </c>
      <c r="AH29" s="14" t="n">
        <v>0</v>
      </c>
      <c r="AI29" s="14" t="n">
        <v>1</v>
      </c>
      <c r="AJ29" s="14" t="n">
        <v>0</v>
      </c>
      <c r="AK29" s="14" t="n">
        <v>1</v>
      </c>
      <c r="AL29" s="14" t="n">
        <v>0</v>
      </c>
    </row>
    <row r="30" s="1" customFormat="true" ht="15" hidden="false" customHeight="false" outlineLevel="0" collapsed="false">
      <c r="A30" s="13" t="s">
        <v>90</v>
      </c>
      <c r="B30" s="15" t="n">
        <v>0</v>
      </c>
      <c r="C30" s="15" t="n">
        <v>0</v>
      </c>
      <c r="D30" s="15" t="n">
        <v>0</v>
      </c>
      <c r="E30" s="15" t="n">
        <v>1</v>
      </c>
      <c r="F30" s="15" t="n">
        <f aca="false">ROUND($B$14 + F28 + E36 * $B$16, 0)</f>
        <v>0</v>
      </c>
      <c r="G30" s="15" t="n">
        <f aca="false">ROUND($B$14 + G28 + F36 * $B$16, 0)</f>
        <v>0</v>
      </c>
      <c r="H30" s="15" t="n">
        <f aca="false">ROUND($B$14 + H28 + G36 * $B$16, 0)</f>
        <v>0</v>
      </c>
      <c r="I30" s="15" t="n">
        <f aca="false">ROUND($B$14 + I28 + H36 * $B$16, 0)</f>
        <v>2</v>
      </c>
      <c r="J30" s="15" t="n">
        <f aca="false">ROUND($B$14 + J28 + I36 * $B$16, 0)</f>
        <v>2</v>
      </c>
      <c r="K30" s="15" t="n">
        <f aca="false">ROUND($B$14 + K28 + J36 * $B$16, 0)</f>
        <v>2</v>
      </c>
      <c r="L30" s="15" t="n">
        <f aca="false">ROUND($B$14 + L28 + K36 * $B$16, 0)</f>
        <v>2</v>
      </c>
      <c r="M30" s="15" t="n">
        <f aca="false">ROUND($B$14 + M28 + L36 * $B$16, 0)</f>
        <v>2</v>
      </c>
      <c r="N30" s="15" t="n">
        <f aca="false">ROUND($B$14 + N28 + M36 * $B$16, 0)</f>
        <v>2</v>
      </c>
      <c r="O30" s="15" t="n">
        <f aca="false">ROUND($B$14 + O28 + N36 * $B$16, 0)</f>
        <v>2</v>
      </c>
      <c r="P30" s="15" t="n">
        <f aca="false">ROUND($B$14 + P28 + O36 * $B$16, 0)</f>
        <v>2</v>
      </c>
      <c r="Q30" s="15" t="n">
        <f aca="false">ROUND($B$14 + Q28 + P36 * $B$16, 0)</f>
        <v>2</v>
      </c>
      <c r="R30" s="15" t="n">
        <f aca="false">ROUND($B$14 + R28 + Q36 * $B$16, 0)</f>
        <v>2</v>
      </c>
      <c r="S30" s="15" t="n">
        <f aca="false">ROUND($B$14 + S28 + R36 * $B$16, 0)</f>
        <v>2</v>
      </c>
      <c r="T30" s="15" t="n">
        <f aca="false">ROUND($B$14 + T28 + S36 * $B$16, 0)</f>
        <v>2</v>
      </c>
      <c r="U30" s="15" t="n">
        <f aca="false">ROUND($B$14 + U28 + T36 * $B$16, 0)</f>
        <v>2</v>
      </c>
      <c r="V30" s="15" t="n">
        <f aca="false">ROUND($B$14 + V28 + U36 * $B$16, 0)</f>
        <v>2</v>
      </c>
      <c r="W30" s="15" t="n">
        <f aca="false">ROUND($B$14 + W28 + V36 * $B$16, 0)</f>
        <v>2</v>
      </c>
      <c r="X30" s="15" t="n">
        <f aca="false">ROUND($B$14 + X28 + W36 * $B$16, 0)</f>
        <v>3</v>
      </c>
      <c r="Y30" s="15" t="n">
        <f aca="false">ROUND($B$14 + Y28 + X36 * $B$16, 0)</f>
        <v>3</v>
      </c>
      <c r="Z30" s="15" t="n">
        <f aca="false">ROUND($B$14 + Z28 + Y36 * $B$16, 0)</f>
        <v>3</v>
      </c>
      <c r="AA30" s="15" t="n">
        <f aca="false">ROUND($B$14 + AA28 + Z36 * $B$16, 0)</f>
        <v>3</v>
      </c>
      <c r="AB30" s="15" t="n">
        <f aca="false">ROUND($B$14 + AB28 + AA36 * $B$16, 0)</f>
        <v>3</v>
      </c>
      <c r="AC30" s="15" t="n">
        <f aca="false">ROUND($B$14 + AC28 + AB36 * $B$16, 0)</f>
        <v>3</v>
      </c>
      <c r="AD30" s="15" t="n">
        <f aca="false">ROUND($B$14 + AD28 + AC36 * $B$16, 0)</f>
        <v>3</v>
      </c>
      <c r="AE30" s="15" t="n">
        <f aca="false">ROUND($B$14 + AE28 + AD36 * $B$16, 0)</f>
        <v>3</v>
      </c>
      <c r="AF30" s="15" t="n">
        <f aca="false">ROUND($B$14 + AF28 + AE36 * $B$16, 0)</f>
        <v>3</v>
      </c>
      <c r="AG30" s="15" t="n">
        <f aca="false">ROUND($B$14 + AG28 + AF36 * $B$16, 0)</f>
        <v>3</v>
      </c>
      <c r="AH30" s="15" t="n">
        <f aca="false">ROUND($B$14 + AH28 + AG36 * $B$16, 0)</f>
        <v>3</v>
      </c>
      <c r="AI30" s="15" t="n">
        <f aca="false">ROUND($B$14 + AI28 + AH36 * $B$16, 0)</f>
        <v>3</v>
      </c>
      <c r="AJ30" s="15" t="n">
        <f aca="false">ROUND($B$14 + AJ28 + AI36 * $B$16, 0)</f>
        <v>3</v>
      </c>
      <c r="AK30" s="15" t="n">
        <f aca="false">ROUND($B$14 + AK28 + AJ36 * $B$16, 0)</f>
        <v>4</v>
      </c>
      <c r="AL30" s="15" t="n">
        <f aca="false">ROUND($B$14 + AL28 + AK36 * $B$16, 0)</f>
        <v>4</v>
      </c>
    </row>
    <row r="31" s="1" customFormat="true" ht="15" hidden="false" customHeight="false" outlineLevel="0" collapsed="false">
      <c r="A31" s="13" t="s">
        <v>91</v>
      </c>
      <c r="B31" s="15" t="n">
        <v>0</v>
      </c>
      <c r="C31" s="15" t="n">
        <v>0</v>
      </c>
      <c r="D31" s="15" t="n">
        <v>0</v>
      </c>
      <c r="E31" s="15" t="n">
        <f aca="false">ROUND(0.2 + E28 + D37 * $B$16 + E29, 0)</f>
        <v>0</v>
      </c>
      <c r="F31" s="15" t="n">
        <f aca="false">ROUND(0.2 + F28 + E37 * $B$16 + F29, 0)</f>
        <v>1</v>
      </c>
      <c r="G31" s="15" t="n">
        <f aca="false">ROUND(0.2 + G28 + F37 * $B$16 + G29, 0)</f>
        <v>0</v>
      </c>
      <c r="H31" s="15" t="n">
        <f aca="false">ROUND(0.2 + H28 + G37 * $B$16 + H29, 0)</f>
        <v>1</v>
      </c>
      <c r="I31" s="15" t="n">
        <f aca="false">ROUND(0.2 + I28 + H37 * $B$16 + I29, 0)</f>
        <v>2</v>
      </c>
      <c r="J31" s="15" t="n">
        <f aca="false">ROUND(0.2 + J28 + I37 * $B$16 + J29, 0)</f>
        <v>2</v>
      </c>
      <c r="K31" s="15" t="n">
        <f aca="false">ROUND(0.2 + K28 + J37 * $B$16 + K29, 0)</f>
        <v>3</v>
      </c>
      <c r="L31" s="15" t="n">
        <f aca="false">ROUND(0.2 + L28 + K37 * $B$16 + L29, 0)</f>
        <v>2</v>
      </c>
      <c r="M31" s="15" t="n">
        <f aca="false">ROUND(0.2 + M28 + L37 * $B$16 + M29, 0)</f>
        <v>2</v>
      </c>
      <c r="N31" s="15" t="n">
        <f aca="false">ROUND(0.2 + N28 + M37 * $B$16 + N29, 0)</f>
        <v>3</v>
      </c>
      <c r="O31" s="15" t="n">
        <f aca="false">ROUND(0.2 + O28 + N37 * $B$16 + O29, 0)</f>
        <v>2</v>
      </c>
      <c r="P31" s="15" t="n">
        <f aca="false">ROUND(0.2 + P28 + O37 * $B$16 + P29, 0)</f>
        <v>2</v>
      </c>
      <c r="Q31" s="15" t="n">
        <f aca="false">ROUND(0.2 + Q28 + P37 * $B$16 + Q29, 0)</f>
        <v>3</v>
      </c>
      <c r="R31" s="15" t="n">
        <f aca="false">ROUND(0.2 + R28 + Q37 * $B$16 + R29, 0)</f>
        <v>2</v>
      </c>
      <c r="S31" s="15" t="n">
        <f aca="false">ROUND(0.2 + S28 + R37 * $B$16 + S29, 0)</f>
        <v>2</v>
      </c>
      <c r="T31" s="15" t="n">
        <f aca="false">ROUND(0.2 + T28 + S37 * $B$16 + T29, 0)</f>
        <v>3</v>
      </c>
      <c r="U31" s="15" t="n">
        <f aca="false">ROUND(0.2 + U28 + T37 * $B$16 + U29, 0)</f>
        <v>2</v>
      </c>
      <c r="V31" s="15" t="n">
        <f aca="false">ROUND(0.2 + V28 + U37 * $B$16 + V29, 0)</f>
        <v>2</v>
      </c>
      <c r="W31" s="15" t="n">
        <f aca="false">ROUND(0.2 + W28 + V37 * $B$16 + W29, 0)</f>
        <v>3</v>
      </c>
      <c r="X31" s="15" t="n">
        <f aca="false">ROUND(0.2 + X28 + W37 * $B$16 + X29, 0)</f>
        <v>3</v>
      </c>
      <c r="Y31" s="15" t="n">
        <f aca="false">ROUND(0.2 + Y28 + X37 * $B$16 + Y29, 0)</f>
        <v>3</v>
      </c>
      <c r="Z31" s="15" t="n">
        <f aca="false">ROUND(0.2 + Z28 + Y37 * $B$16 + Z29, 0)</f>
        <v>4</v>
      </c>
      <c r="AA31" s="15" t="n">
        <f aca="false">ROUND(0.2 + AA28 + Z37 * $B$16 + AA29, 0)</f>
        <v>3</v>
      </c>
      <c r="AB31" s="15" t="n">
        <f aca="false">ROUND(0.2 + AB28 + AA37 * $B$16 + AB29, 0)</f>
        <v>3</v>
      </c>
      <c r="AC31" s="15" t="n">
        <f aca="false">ROUND(0.2 + AC28 + AB37 * $B$16 + AC29, 0)</f>
        <v>4</v>
      </c>
      <c r="AD31" s="15" t="n">
        <f aca="false">ROUND(0.2 + AD28 + AC37 * $B$16 + AD29, 0)</f>
        <v>3</v>
      </c>
      <c r="AE31" s="15" t="n">
        <f aca="false">ROUND(0.2 + AE28 + AD37 * $B$16 + AE29, 0)</f>
        <v>3</v>
      </c>
      <c r="AF31" s="15" t="n">
        <f aca="false">ROUND(0.2 + AF28 + AE37 * $B$16 + AF29, 0)</f>
        <v>4</v>
      </c>
      <c r="AG31" s="15" t="n">
        <f aca="false">ROUND(0.2 + AG28 + AF37 * $B$16 + AG29, 0)</f>
        <v>4</v>
      </c>
      <c r="AH31" s="15" t="n">
        <f aca="false">ROUND(0.2 + AH28 + AG37 * $B$16 + AH29, 0)</f>
        <v>3</v>
      </c>
      <c r="AI31" s="15" t="n">
        <f aca="false">ROUND(0.2 + AI28 + AH37 * $B$16 + AI29, 0)</f>
        <v>4</v>
      </c>
      <c r="AJ31" s="15" t="n">
        <f aca="false">ROUND(0.2 + AJ28 + AI37 * $B$16 + AJ29, 0)</f>
        <v>4</v>
      </c>
      <c r="AK31" s="15" t="n">
        <f aca="false">ROUND(0.2 + AK28 + AJ37 * $B$16 + AK29, 0)</f>
        <v>5</v>
      </c>
      <c r="AL31" s="15" t="n">
        <f aca="false">ROUND(0.2 + AL28 + AK37 * $B$16 + AL29, 0)</f>
        <v>4</v>
      </c>
    </row>
    <row r="32" s="1" customFormat="true" ht="15" hidden="false" customHeight="false" outlineLevel="0" collapsed="false">
      <c r="A32" s="13" t="s">
        <v>92</v>
      </c>
      <c r="B32" s="15" t="n">
        <v>0</v>
      </c>
      <c r="C32" s="15" t="n">
        <v>0</v>
      </c>
      <c r="D32" s="15" t="n">
        <v>0</v>
      </c>
      <c r="E32" s="15" t="n">
        <f aca="false">ROUND(0.15 + E28 + D38 * $B$16, 0)</f>
        <v>0</v>
      </c>
      <c r="F32" s="15" t="n">
        <f aca="false">ROUND(0.15 + F28 + E38 * $B$16, 0)</f>
        <v>0</v>
      </c>
      <c r="G32" s="15" t="n">
        <f aca="false">ROUND(0.15 + G28 + F38 * $B$16, 0)</f>
        <v>0</v>
      </c>
      <c r="H32" s="15" t="n">
        <f aca="false">ROUND(0.15 + H28 + G38 * $B$16, 0)</f>
        <v>0</v>
      </c>
      <c r="I32" s="15" t="n">
        <f aca="false">ROUND(0.15 + I28 + H38 * $B$16, 0)</f>
        <v>1</v>
      </c>
      <c r="J32" s="15" t="n">
        <f aca="false">ROUND(0.15 + J28 + I38 * $B$16, 0)</f>
        <v>1</v>
      </c>
      <c r="K32" s="15" t="n">
        <f aca="false">ROUND(0.15 + K28 + J38 * $B$16, 0)</f>
        <v>1</v>
      </c>
      <c r="L32" s="15" t="n">
        <f aca="false">ROUND(0.15 + L28 + K38 * $B$16, 0)</f>
        <v>1</v>
      </c>
      <c r="M32" s="15" t="n">
        <f aca="false">ROUND(0.15 + M28 + L38 * $B$16, 0)</f>
        <v>2</v>
      </c>
      <c r="N32" s="15" t="n">
        <f aca="false">ROUND(0.15 + N28 + M38 * $B$16, 0)</f>
        <v>2</v>
      </c>
      <c r="O32" s="15" t="n">
        <f aca="false">ROUND(0.15 + O28 + N38 * $B$16, 0)</f>
        <v>2</v>
      </c>
      <c r="P32" s="15" t="n">
        <f aca="false">ROUND(0.15 + P28 + O38 * $B$16, 0)</f>
        <v>2</v>
      </c>
      <c r="Q32" s="15" t="n">
        <f aca="false">ROUND(0.15 + Q28 + P38 * $B$16, 0)</f>
        <v>2</v>
      </c>
      <c r="R32" s="15" t="n">
        <f aca="false">ROUND(0.15 + R28 + Q38 * $B$16, 0)</f>
        <v>2</v>
      </c>
      <c r="S32" s="15" t="n">
        <f aca="false">ROUND(0.15 + S28 + R38 * $B$16, 0)</f>
        <v>2</v>
      </c>
      <c r="T32" s="15" t="n">
        <f aca="false">ROUND(0.15 + T28 + S38 * $B$16, 0)</f>
        <v>2</v>
      </c>
      <c r="U32" s="15" t="n">
        <f aca="false">ROUND(0.15 + U28 + T38 * $B$16, 0)</f>
        <v>2</v>
      </c>
      <c r="V32" s="15" t="n">
        <f aca="false">ROUND(0.15 + V28 + U38 * $B$16, 0)</f>
        <v>2</v>
      </c>
      <c r="W32" s="15" t="n">
        <f aca="false">ROUND(0.15 + W28 + V38 * $B$16, 0)</f>
        <v>2</v>
      </c>
      <c r="X32" s="15" t="n">
        <f aca="false">ROUND(0.15 + X28 + W38 * $B$16, 0)</f>
        <v>2</v>
      </c>
      <c r="Y32" s="15" t="n">
        <f aca="false">ROUND(0.15 + Y28 + X38 * $B$16, 0)</f>
        <v>2</v>
      </c>
      <c r="Z32" s="15" t="n">
        <f aca="false">ROUND(0.15 + Z28 + Y38 * $B$16, 0)</f>
        <v>2</v>
      </c>
      <c r="AA32" s="15" t="n">
        <f aca="false">ROUND(0.15 + AA28 + Z38 * $B$16, 0)</f>
        <v>2</v>
      </c>
      <c r="AB32" s="15" t="n">
        <f aca="false">ROUND(0.15 + AB28 + AA38 * $B$16, 0)</f>
        <v>2</v>
      </c>
      <c r="AC32" s="15" t="n">
        <f aca="false">ROUND(0.15 + AC28 + AB38 * $B$16, 0)</f>
        <v>2</v>
      </c>
      <c r="AD32" s="15" t="n">
        <f aca="false">ROUND(0.15 + AD28 + AC38 * $B$16, 0)</f>
        <v>3</v>
      </c>
      <c r="AE32" s="15" t="n">
        <f aca="false">ROUND(0.15 + AE28 + AD38 * $B$16, 0)</f>
        <v>3</v>
      </c>
      <c r="AF32" s="15" t="n">
        <f aca="false">ROUND(0.15 + AF28 + AE38 * $B$16, 0)</f>
        <v>3</v>
      </c>
      <c r="AG32" s="15" t="n">
        <f aca="false">ROUND(0.15 + AG28 + AF38 * $B$16, 0)</f>
        <v>3</v>
      </c>
      <c r="AH32" s="15" t="n">
        <f aca="false">ROUND(0.15 + AH28 + AG38 * $B$16, 0)</f>
        <v>3</v>
      </c>
      <c r="AI32" s="15" t="n">
        <f aca="false">ROUND(0.15 + AI28 + AH38 * $B$16, 0)</f>
        <v>3</v>
      </c>
      <c r="AJ32" s="15" t="n">
        <f aca="false">ROUND(0.15 + AJ28 + AI38 * $B$16, 0)</f>
        <v>3</v>
      </c>
      <c r="AK32" s="15" t="n">
        <f aca="false">ROUND(0.15 + AK28 + AJ38 * $B$16, 0)</f>
        <v>3</v>
      </c>
      <c r="AL32" s="15" t="n">
        <f aca="false">ROUND(0.15 + AL28 + AK38 * $B$16, 0)</f>
        <v>3</v>
      </c>
    </row>
    <row r="33" s="1" customFormat="true" ht="15" hidden="false" customHeight="false" outlineLevel="0" collapsed="false">
      <c r="A33" s="13" t="s">
        <v>93</v>
      </c>
      <c r="B33" s="15" t="n">
        <v>0</v>
      </c>
      <c r="C33" s="15" t="n">
        <v>0</v>
      </c>
      <c r="D33" s="15" t="n">
        <v>0</v>
      </c>
      <c r="E33" s="15" t="n">
        <f aca="false">ROUND(0.1 + 0.5*E28 + D39 * $B$16, 0)</f>
        <v>0</v>
      </c>
      <c r="F33" s="15" t="n">
        <f aca="false">ROUND(0.1 + 0.5*F28 + E39 * $B$16, 0)</f>
        <v>0</v>
      </c>
      <c r="G33" s="15" t="n">
        <f aca="false">ROUND(0.1 + 0.5*G28 + F39 * $B$16, 0)</f>
        <v>0</v>
      </c>
      <c r="H33" s="15" t="n">
        <f aca="false">ROUND(0.1 + 0.5*H28 + G39 * $B$16, 0)</f>
        <v>0</v>
      </c>
      <c r="I33" s="15" t="n">
        <f aca="false">ROUND(0.1 + 0.5*I28 + H39 * $B$16, 0)</f>
        <v>1</v>
      </c>
      <c r="J33" s="15" t="n">
        <f aca="false">ROUND(0.1 + 0.5*J28 + I39 * $B$16, 0)</f>
        <v>1</v>
      </c>
      <c r="K33" s="15" t="n">
        <f aca="false">ROUND(0.1 + 0.5*K28 + J39 * $B$16, 0)</f>
        <v>1</v>
      </c>
      <c r="L33" s="15" t="n">
        <f aca="false">ROUND(0.1 + 0.5*L28 + K39 * $B$16, 0)</f>
        <v>1</v>
      </c>
      <c r="M33" s="15" t="n">
        <f aca="false">ROUND(0.1 + 0.5*M28 + L39 * $B$16, 0)</f>
        <v>1</v>
      </c>
      <c r="N33" s="15" t="n">
        <f aca="false">ROUND(0.1 + 0.5*N28 + M39 * $B$16, 0)</f>
        <v>1</v>
      </c>
      <c r="O33" s="15" t="n">
        <f aca="false">ROUND(0.1 + 0.5*O28 + N39 * $B$16, 0)</f>
        <v>1</v>
      </c>
      <c r="P33" s="15" t="n">
        <f aca="false">ROUND(0.1 + 0.5*P28 + O39 * $B$16, 0)</f>
        <v>1</v>
      </c>
      <c r="Q33" s="15" t="n">
        <f aca="false">ROUND(0.1 + 0.5*Q28 + P39 * $B$16, 0)</f>
        <v>1</v>
      </c>
      <c r="R33" s="15" t="n">
        <f aca="false">ROUND(0.1 + 0.5*R28 + Q39 * $B$16, 0)</f>
        <v>1</v>
      </c>
      <c r="S33" s="15" t="n">
        <f aca="false">ROUND(0.1 + 0.5*S28 + R39 * $B$16, 0)</f>
        <v>1</v>
      </c>
      <c r="T33" s="15" t="n">
        <f aca="false">ROUND(0.1 + 0.5*T28 + S39 * $B$16, 0)</f>
        <v>1</v>
      </c>
      <c r="U33" s="15" t="n">
        <f aca="false">ROUND(0.1 + 0.5*U28 + T39 * $B$16, 0)</f>
        <v>1</v>
      </c>
      <c r="V33" s="15" t="n">
        <f aca="false">ROUND(0.1 + 0.5*V28 + U39 * $B$16, 0)</f>
        <v>1</v>
      </c>
      <c r="W33" s="15" t="n">
        <f aca="false">ROUND(0.1 + 0.5*W28 + V39 * $B$16, 0)</f>
        <v>1</v>
      </c>
      <c r="X33" s="15" t="n">
        <f aca="false">ROUND(0.1 + 0.5*X28 + W39 * $B$16, 0)</f>
        <v>1</v>
      </c>
      <c r="Y33" s="15" t="n">
        <f aca="false">ROUND(0.1 + 0.5*Y28 + X39 * $B$16, 0)</f>
        <v>1</v>
      </c>
      <c r="Z33" s="15" t="n">
        <f aca="false">ROUND(0.1 + 0.5*Z28 + Y39 * $B$16, 0)</f>
        <v>1</v>
      </c>
      <c r="AA33" s="15" t="n">
        <f aca="false">ROUND(0.1 + 0.5*AA28 + Z39 * $B$16, 0)</f>
        <v>1</v>
      </c>
      <c r="AB33" s="15" t="n">
        <f aca="false">ROUND(0.1 + 0.5*AB28 + AA39 * $B$16, 0)</f>
        <v>1</v>
      </c>
      <c r="AC33" s="15" t="n">
        <f aca="false">ROUND(0.1 + 0.5*AC28 + AB39 * $B$16, 0)</f>
        <v>1</v>
      </c>
      <c r="AD33" s="15" t="n">
        <f aca="false">ROUND(0.1 + 0.5*AD28 + AC39 * $B$16, 0)</f>
        <v>1</v>
      </c>
      <c r="AE33" s="15" t="n">
        <f aca="false">ROUND(0.1 + 0.5*AE28 + AD39 * $B$16, 0)</f>
        <v>1</v>
      </c>
      <c r="AF33" s="15" t="n">
        <f aca="false">ROUND(0.1 + 0.5*AF28 + AE39 * $B$16, 0)</f>
        <v>1</v>
      </c>
      <c r="AG33" s="15" t="n">
        <f aca="false">ROUND(0.1 + 0.5*AG28 + AF39 * $B$16, 0)</f>
        <v>1</v>
      </c>
      <c r="AH33" s="15" t="n">
        <f aca="false">ROUND(0.1 + 0.5*AH28 + AG39 * $B$16, 0)</f>
        <v>1</v>
      </c>
      <c r="AI33" s="15" t="n">
        <f aca="false">ROUND(0.1 + 0.5*AI28 + AH39 * $B$16, 0)</f>
        <v>2</v>
      </c>
      <c r="AJ33" s="15" t="n">
        <f aca="false">ROUND(0.1 + 0.5*AJ28 + AI39 * $B$16, 0)</f>
        <v>2</v>
      </c>
      <c r="AK33" s="15" t="n">
        <f aca="false">ROUND(0.1 + 0.5*AK28 + AJ39 * $B$16, 0)</f>
        <v>2</v>
      </c>
      <c r="AL33" s="15" t="n">
        <f aca="false">ROUND(0.1 + 0.5*AL28 + AK39 * $B$16, 0)</f>
        <v>2</v>
      </c>
    </row>
    <row r="34" s="1" customFormat="true" ht="15" hidden="false" customHeight="false" outlineLevel="0" collapsed="false">
      <c r="A34" s="16" t="s">
        <v>94</v>
      </c>
      <c r="B34" s="17" t="n">
        <f aca="false">SUM(B30:B33)</f>
        <v>0</v>
      </c>
      <c r="C34" s="17" t="n">
        <f aca="false">SUM(C30:C33)</f>
        <v>0</v>
      </c>
      <c r="D34" s="17" t="n">
        <f aca="false">SUM(D30:D33)</f>
        <v>0</v>
      </c>
      <c r="E34" s="17" t="n">
        <f aca="false">SUM(E30:E33)</f>
        <v>1</v>
      </c>
      <c r="F34" s="17" t="n">
        <f aca="false">SUM(F30:F33)</f>
        <v>1</v>
      </c>
      <c r="G34" s="17" t="n">
        <f aca="false">SUM(G30:G33)</f>
        <v>0</v>
      </c>
      <c r="H34" s="17" t="n">
        <f aca="false">SUM(H30:H33)</f>
        <v>1</v>
      </c>
      <c r="I34" s="17" t="n">
        <f aca="false">SUM(I30:I33)</f>
        <v>6</v>
      </c>
      <c r="J34" s="17" t="n">
        <f aca="false">SUM(J30:J33)</f>
        <v>6</v>
      </c>
      <c r="K34" s="17" t="n">
        <f aca="false">SUM(K30:K33)</f>
        <v>7</v>
      </c>
      <c r="L34" s="17" t="n">
        <f aca="false">SUM(L30:L33)</f>
        <v>6</v>
      </c>
      <c r="M34" s="17" t="n">
        <f aca="false">SUM(M30:M33)</f>
        <v>7</v>
      </c>
      <c r="N34" s="17" t="n">
        <f aca="false">SUM(N30:N33)</f>
        <v>8</v>
      </c>
      <c r="O34" s="17" t="n">
        <f aca="false">SUM(O30:O33)</f>
        <v>7</v>
      </c>
      <c r="P34" s="17" t="n">
        <f aca="false">SUM(P30:P33)</f>
        <v>7</v>
      </c>
      <c r="Q34" s="17" t="n">
        <f aca="false">SUM(Q30:Q33)</f>
        <v>8</v>
      </c>
      <c r="R34" s="17" t="n">
        <f aca="false">SUM(R30:R33)</f>
        <v>7</v>
      </c>
      <c r="S34" s="17" t="n">
        <f aca="false">SUM(S30:S33)</f>
        <v>7</v>
      </c>
      <c r="T34" s="17" t="n">
        <f aca="false">SUM(T30:T33)</f>
        <v>8</v>
      </c>
      <c r="U34" s="17" t="n">
        <f aca="false">SUM(U30:U33)</f>
        <v>7</v>
      </c>
      <c r="V34" s="17" t="n">
        <f aca="false">SUM(V30:V33)</f>
        <v>7</v>
      </c>
      <c r="W34" s="17" t="n">
        <f aca="false">SUM(W30:W33)</f>
        <v>8</v>
      </c>
      <c r="X34" s="17" t="n">
        <f aca="false">SUM(X30:X33)</f>
        <v>9</v>
      </c>
      <c r="Y34" s="17" t="n">
        <f aca="false">SUM(Y30:Y33)</f>
        <v>9</v>
      </c>
      <c r="Z34" s="17" t="n">
        <f aca="false">SUM(Z30:Z33)</f>
        <v>10</v>
      </c>
      <c r="AA34" s="17" t="n">
        <f aca="false">SUM(AA30:AA33)</f>
        <v>9</v>
      </c>
      <c r="AB34" s="17" t="n">
        <f aca="false">SUM(AB30:AB33)</f>
        <v>9</v>
      </c>
      <c r="AC34" s="17" t="n">
        <f aca="false">SUM(AC30:AC33)</f>
        <v>10</v>
      </c>
      <c r="AD34" s="17" t="n">
        <f aca="false">SUM(AD30:AD33)</f>
        <v>10</v>
      </c>
      <c r="AE34" s="17" t="n">
        <f aca="false">SUM(AE30:AE33)</f>
        <v>10</v>
      </c>
      <c r="AF34" s="17" t="n">
        <f aca="false">SUM(AF30:AF33)</f>
        <v>11</v>
      </c>
      <c r="AG34" s="17" t="n">
        <f aca="false">SUM(AG30:AG33)</f>
        <v>11</v>
      </c>
      <c r="AH34" s="17" t="n">
        <f aca="false">SUM(AH30:AH33)</f>
        <v>10</v>
      </c>
      <c r="AI34" s="17" t="n">
        <f aca="false">SUM(AI30:AI33)</f>
        <v>12</v>
      </c>
      <c r="AJ34" s="17" t="n">
        <f aca="false">SUM(AJ30:AJ33)</f>
        <v>12</v>
      </c>
      <c r="AK34" s="17" t="n">
        <f aca="false">SUM(AK30:AK33)</f>
        <v>14</v>
      </c>
      <c r="AL34" s="17" t="n">
        <f aca="false">SUM(AL30:AL33)</f>
        <v>13</v>
      </c>
    </row>
    <row r="35" s="1" customFormat="true" ht="15" hidden="false" customHeight="false" outlineLevel="0" collapsed="false">
      <c r="A35" s="13" t="s">
        <v>95</v>
      </c>
      <c r="B35" s="15" t="n">
        <f aca="false">ROUND(B40*$B$9, 0)</f>
        <v>0</v>
      </c>
      <c r="C35" s="15" t="n">
        <f aca="false">ROUND(B40*$B$9, 0)</f>
        <v>0</v>
      </c>
      <c r="D35" s="15" t="n">
        <f aca="false">ROUND(C40*$B$9, 0)</f>
        <v>0</v>
      </c>
      <c r="E35" s="15" t="n">
        <f aca="false">ROUND(D40*$B$9, 0)</f>
        <v>0</v>
      </c>
      <c r="F35" s="15" t="n">
        <f aca="false">ROUND(E40*$B$9, 0)</f>
        <v>0</v>
      </c>
      <c r="G35" s="15" t="n">
        <f aca="false">ROUND(F40*$B$9, 0)</f>
        <v>0</v>
      </c>
      <c r="H35" s="15" t="n">
        <f aca="false">ROUND(G40*$B$9, 0)</f>
        <v>0</v>
      </c>
      <c r="I35" s="15" t="n">
        <f aca="false">ROUND(H40*$B$9, 0)</f>
        <v>0</v>
      </c>
      <c r="J35" s="15" t="n">
        <f aca="false">ROUND(I40*$B$9, 0)</f>
        <v>0</v>
      </c>
      <c r="K35" s="15" t="n">
        <f aca="false">ROUND(J40*$B$9, 0)</f>
        <v>0</v>
      </c>
      <c r="L35" s="15" t="n">
        <f aca="false">ROUND(K40*$B$9, 0)</f>
        <v>0</v>
      </c>
      <c r="M35" s="15" t="n">
        <f aca="false">ROUND(L40*$B$9, 0)</f>
        <v>0</v>
      </c>
      <c r="N35" s="15" t="n">
        <f aca="false">ROUND(M40*$B$9, 0)</f>
        <v>0</v>
      </c>
      <c r="O35" s="15" t="n">
        <f aca="false">ROUND(N40*$B$9, 0)</f>
        <v>0</v>
      </c>
      <c r="P35" s="15" t="n">
        <f aca="false">ROUND(O40*$B$9, 0)</f>
        <v>1</v>
      </c>
      <c r="Q35" s="15" t="n">
        <f aca="false">ROUND(P40*$B$9, 0)</f>
        <v>1</v>
      </c>
      <c r="R35" s="15" t="n">
        <f aca="false">ROUND(Q40*$B$9, 0)</f>
        <v>1</v>
      </c>
      <c r="S35" s="15" t="n">
        <f aca="false">ROUND(R40*$B$9, 0)</f>
        <v>1</v>
      </c>
      <c r="T35" s="15" t="n">
        <f aca="false">ROUND(S40*$B$9, 0)</f>
        <v>1</v>
      </c>
      <c r="U35" s="15" t="n">
        <f aca="false">ROUND(T40*$B$9, 0)</f>
        <v>1</v>
      </c>
      <c r="V35" s="15" t="n">
        <f aca="false">ROUND(U40*$B$9, 0)</f>
        <v>1</v>
      </c>
      <c r="W35" s="15" t="n">
        <f aca="false">ROUND(V40*$B$9, 0)</f>
        <v>1</v>
      </c>
      <c r="X35" s="15" t="n">
        <f aca="false">ROUND(W40*$B$9, 0)</f>
        <v>1</v>
      </c>
      <c r="Y35" s="15" t="n">
        <f aca="false">ROUND(X40*$B$9, 0)</f>
        <v>1</v>
      </c>
      <c r="Z35" s="15" t="n">
        <f aca="false">ROUND(Y40*$B$9, 0)</f>
        <v>1</v>
      </c>
      <c r="AA35" s="15" t="n">
        <f aca="false">ROUND(Z40*$B$9, 0)</f>
        <v>1</v>
      </c>
      <c r="AB35" s="15" t="n">
        <f aca="false">ROUND(AA40*$B$9, 0)</f>
        <v>1</v>
      </c>
      <c r="AC35" s="15" t="n">
        <f aca="false">ROUND(AB40*$B$9, 0)</f>
        <v>2</v>
      </c>
      <c r="AD35" s="15" t="n">
        <f aca="false">ROUND(AC40*$B$9, 0)</f>
        <v>2</v>
      </c>
      <c r="AE35" s="15" t="n">
        <f aca="false">ROUND(AD40*$B$9, 0)</f>
        <v>2</v>
      </c>
      <c r="AF35" s="15" t="n">
        <f aca="false">ROUND(AE40*$B$9, 0)</f>
        <v>2</v>
      </c>
      <c r="AG35" s="15" t="n">
        <f aca="false">ROUND(AF40*$B$9, 0)</f>
        <v>2</v>
      </c>
      <c r="AH35" s="15" t="n">
        <f aca="false">ROUND(AG40*$B$9, 0)</f>
        <v>2</v>
      </c>
      <c r="AI35" s="15" t="n">
        <f aca="false">ROUND(AH40*$B$9, 0)</f>
        <v>2</v>
      </c>
      <c r="AJ35" s="15" t="n">
        <f aca="false">ROUND(AI40*$B$9, 0)</f>
        <v>2</v>
      </c>
      <c r="AK35" s="15" t="n">
        <f aca="false">ROUND(AJ40*$B$9, 0)</f>
        <v>2</v>
      </c>
      <c r="AL35" s="15" t="n">
        <f aca="false">ROUND(AK40*$B$9, 0)</f>
        <v>2</v>
      </c>
    </row>
    <row r="36" customFormat="false" ht="15" hidden="false" customHeight="false" outlineLevel="0" collapsed="false">
      <c r="A36" s="13" t="s">
        <v>96</v>
      </c>
      <c r="B36" s="15" t="n">
        <f aca="false">B30</f>
        <v>0</v>
      </c>
      <c r="C36" s="15" t="n">
        <f aca="false">B36+C30-ROUND(B36*$B$9, 0)</f>
        <v>0</v>
      </c>
      <c r="D36" s="15" t="n">
        <f aca="false">C36+D30-ROUND(C36*$B$9, 0)</f>
        <v>0</v>
      </c>
      <c r="E36" s="15" t="n">
        <f aca="false">D36+E30-ROUND(D36*$B$9, 0)</f>
        <v>1</v>
      </c>
      <c r="F36" s="15" t="n">
        <f aca="false">E36+F30-ROUND(E36*$B$9, 0)</f>
        <v>1</v>
      </c>
      <c r="G36" s="15" t="n">
        <f aca="false">F36+G30-ROUND(F36*$B$9, 0)</f>
        <v>1</v>
      </c>
      <c r="H36" s="15" t="n">
        <f aca="false">G36+H30-ROUND(G36*$B$9, 0)</f>
        <v>1</v>
      </c>
      <c r="I36" s="15" t="n">
        <f aca="false">H36+I30-ROUND(H36*$B$9, 0)</f>
        <v>3</v>
      </c>
      <c r="J36" s="15" t="n">
        <f aca="false">I36+J30-ROUND(I36*$B$9, 0)</f>
        <v>5</v>
      </c>
      <c r="K36" s="15" t="n">
        <f aca="false">J36+K30-ROUND(J36*$B$9, 0)</f>
        <v>7</v>
      </c>
      <c r="L36" s="15" t="n">
        <f aca="false">K36+L30-ROUND(K36*$B$9, 0)</f>
        <v>9</v>
      </c>
      <c r="M36" s="15" t="n">
        <f aca="false">L36+M30-ROUND(L36*$B$9, 0)</f>
        <v>11</v>
      </c>
      <c r="N36" s="15" t="n">
        <f aca="false">M36+N30-ROUND(M36*$B$9, 0)</f>
        <v>13</v>
      </c>
      <c r="O36" s="15" t="n">
        <f aca="false">N36+O30-ROUND(N36*$B$9, 0)</f>
        <v>15</v>
      </c>
      <c r="P36" s="15" t="n">
        <f aca="false">O36+P30-ROUND(O36*$B$9, 0)</f>
        <v>17</v>
      </c>
      <c r="Q36" s="15" t="n">
        <f aca="false">P36+Q30-ROUND(P36*$B$9, 0)</f>
        <v>19</v>
      </c>
      <c r="R36" s="15" t="n">
        <f aca="false">Q36+R30-ROUND(Q36*$B$9, 0)</f>
        <v>21</v>
      </c>
      <c r="S36" s="15" t="n">
        <f aca="false">R36+S30-ROUND(R36*$B$9, 0)</f>
        <v>23</v>
      </c>
      <c r="T36" s="15" t="n">
        <f aca="false">S36+T30-ROUND(S36*$B$9, 0)</f>
        <v>25</v>
      </c>
      <c r="U36" s="15" t="n">
        <f aca="false">T36+U30-ROUND(T36*$B$9, 0)</f>
        <v>27</v>
      </c>
      <c r="V36" s="15" t="n">
        <f aca="false">U36+V30-ROUND(U36*$B$9, 0)</f>
        <v>29</v>
      </c>
      <c r="W36" s="15" t="n">
        <f aca="false">V36+W30-ROUND(V36*$B$9, 0)</f>
        <v>31</v>
      </c>
      <c r="X36" s="15" t="n">
        <f aca="false">W36+X30-ROUND(W36*$B$9, 0)</f>
        <v>34</v>
      </c>
      <c r="Y36" s="15" t="n">
        <f aca="false">X36+Y30-ROUND(X36*$B$9, 0)</f>
        <v>37</v>
      </c>
      <c r="Z36" s="15" t="n">
        <f aca="false">Y36+Z30-ROUND(Y36*$B$9, 0)</f>
        <v>40</v>
      </c>
      <c r="AA36" s="15" t="n">
        <f aca="false">Z36+AA30-ROUND(Z36*$B$9, 0)</f>
        <v>43</v>
      </c>
      <c r="AB36" s="15" t="n">
        <f aca="false">AA36+AB30-ROUND(AA36*$B$9, 0)</f>
        <v>46</v>
      </c>
      <c r="AC36" s="15" t="n">
        <f aca="false">AB36+AC30-ROUND(AB36*$B$9, 0)</f>
        <v>49</v>
      </c>
      <c r="AD36" s="15" t="n">
        <f aca="false">AC36+AD30-ROUND(AC36*$B$9, 0)</f>
        <v>52</v>
      </c>
      <c r="AE36" s="15" t="n">
        <f aca="false">AD36+AE30-ROUND(AD36*$B$9, 0)</f>
        <v>54</v>
      </c>
      <c r="AF36" s="15" t="n">
        <f aca="false">AE36+AF30-ROUND(AE36*$B$9, 0)</f>
        <v>56</v>
      </c>
      <c r="AG36" s="15" t="n">
        <f aca="false">AF36+AG30-ROUND(AF36*$B$9, 0)</f>
        <v>58</v>
      </c>
      <c r="AH36" s="15" t="n">
        <f aca="false">AG36+AH30-ROUND(AG36*$B$9, 0)</f>
        <v>60</v>
      </c>
      <c r="AI36" s="15" t="n">
        <f aca="false">AH36+AI30-ROUND(AH36*$B$9, 0)</f>
        <v>62</v>
      </c>
      <c r="AJ36" s="15" t="n">
        <f aca="false">AI36+AJ30-ROUND(AI36*$B$9, 0)</f>
        <v>64</v>
      </c>
      <c r="AK36" s="15" t="n">
        <f aca="false">AJ36+AK30-ROUND(AJ36*$B$9, 0)</f>
        <v>67</v>
      </c>
      <c r="AL36" s="15" t="n">
        <f aca="false">AK36+AL30-ROUND(AK36*$B$9, 0)</f>
        <v>70</v>
      </c>
    </row>
    <row r="37" customFormat="false" ht="15" hidden="false" customHeight="false" outlineLevel="0" collapsed="false">
      <c r="A37" s="13" t="s">
        <v>97</v>
      </c>
      <c r="B37" s="15" t="n">
        <f aca="false">B31</f>
        <v>0</v>
      </c>
      <c r="C37" s="15" t="n">
        <f aca="false">B37+C31-ROUND(B37*$B$9, 0)</f>
        <v>0</v>
      </c>
      <c r="D37" s="15" t="n">
        <f aca="false">C37+D31-ROUND(C37*$B$9, 0)</f>
        <v>0</v>
      </c>
      <c r="E37" s="15" t="n">
        <f aca="false">D37+E31-ROUND(D37*$B$9, 0)</f>
        <v>0</v>
      </c>
      <c r="F37" s="15" t="n">
        <f aca="false">E37+F31-ROUND(E37*$B$9, 0)</f>
        <v>1</v>
      </c>
      <c r="G37" s="15" t="n">
        <f aca="false">F37+G31-ROUND(F37*$B$9, 0)</f>
        <v>1</v>
      </c>
      <c r="H37" s="15" t="n">
        <f aca="false">G37+H31-ROUND(G37*$B$9, 0)</f>
        <v>2</v>
      </c>
      <c r="I37" s="15" t="n">
        <f aca="false">H37+I31-ROUND(H37*$B$9, 0)</f>
        <v>4</v>
      </c>
      <c r="J37" s="15" t="n">
        <f aca="false">I37+J31-ROUND(I37*$B$9, 0)</f>
        <v>6</v>
      </c>
      <c r="K37" s="15" t="n">
        <f aca="false">J37+K31-ROUND(J37*$B$9, 0)</f>
        <v>9</v>
      </c>
      <c r="L37" s="15" t="n">
        <f aca="false">K37+L31-ROUND(K37*$B$9, 0)</f>
        <v>11</v>
      </c>
      <c r="M37" s="15" t="n">
        <f aca="false">L37+M31-ROUND(L37*$B$9, 0)</f>
        <v>13</v>
      </c>
      <c r="N37" s="15" t="n">
        <f aca="false">M37+N31-ROUND(M37*$B$9, 0)</f>
        <v>16</v>
      </c>
      <c r="O37" s="15" t="n">
        <f aca="false">N37+O31-ROUND(N37*$B$9, 0)</f>
        <v>18</v>
      </c>
      <c r="P37" s="15" t="n">
        <f aca="false">O37+P31-ROUND(O37*$B$9, 0)</f>
        <v>20</v>
      </c>
      <c r="Q37" s="15" t="n">
        <f aca="false">P37+Q31-ROUND(P37*$B$9, 0)</f>
        <v>23</v>
      </c>
      <c r="R37" s="15" t="n">
        <f aca="false">Q37+R31-ROUND(Q37*$B$9, 0)</f>
        <v>25</v>
      </c>
      <c r="S37" s="15" t="n">
        <f aca="false">R37+S31-ROUND(R37*$B$9, 0)</f>
        <v>27</v>
      </c>
      <c r="T37" s="15" t="n">
        <f aca="false">S37+T31-ROUND(S37*$B$9, 0)</f>
        <v>30</v>
      </c>
      <c r="U37" s="15" t="n">
        <f aca="false">T37+U31-ROUND(T37*$B$9, 0)</f>
        <v>32</v>
      </c>
      <c r="V37" s="15" t="n">
        <f aca="false">U37+V31-ROUND(U37*$B$9, 0)</f>
        <v>34</v>
      </c>
      <c r="W37" s="15" t="n">
        <f aca="false">V37+W31-ROUND(V37*$B$9, 0)</f>
        <v>37</v>
      </c>
      <c r="X37" s="15" t="n">
        <f aca="false">W37+X31-ROUND(W37*$B$9, 0)</f>
        <v>40</v>
      </c>
      <c r="Y37" s="15" t="n">
        <f aca="false">X37+Y31-ROUND(X37*$B$9, 0)</f>
        <v>43</v>
      </c>
      <c r="Z37" s="15" t="n">
        <f aca="false">Y37+Z31-ROUND(Y37*$B$9, 0)</f>
        <v>47</v>
      </c>
      <c r="AA37" s="15" t="n">
        <f aca="false">Z37+AA31-ROUND(Z37*$B$9, 0)</f>
        <v>50</v>
      </c>
      <c r="AB37" s="15" t="n">
        <f aca="false">AA37+AB31-ROUND(AA37*$B$9, 0)</f>
        <v>52</v>
      </c>
      <c r="AC37" s="15" t="n">
        <f aca="false">AB37+AC31-ROUND(AB37*$B$9, 0)</f>
        <v>55</v>
      </c>
      <c r="AD37" s="15" t="n">
        <f aca="false">AC37+AD31-ROUND(AC37*$B$9, 0)</f>
        <v>57</v>
      </c>
      <c r="AE37" s="15" t="n">
        <f aca="false">AD37+AE31-ROUND(AD37*$B$9, 0)</f>
        <v>59</v>
      </c>
      <c r="AF37" s="15" t="n">
        <f aca="false">AE37+AF31-ROUND(AE37*$B$9, 0)</f>
        <v>62</v>
      </c>
      <c r="AG37" s="15" t="n">
        <f aca="false">AF37+AG31-ROUND(AF37*$B$9, 0)</f>
        <v>65</v>
      </c>
      <c r="AH37" s="15" t="n">
        <f aca="false">AG37+AH31-ROUND(AG37*$B$9, 0)</f>
        <v>67</v>
      </c>
      <c r="AI37" s="15" t="n">
        <f aca="false">AH37+AI31-ROUND(AH37*$B$9, 0)</f>
        <v>70</v>
      </c>
      <c r="AJ37" s="15" t="n">
        <f aca="false">AI37+AJ31-ROUND(AI37*$B$9, 0)</f>
        <v>73</v>
      </c>
      <c r="AK37" s="15" t="n">
        <f aca="false">AJ37+AK31-ROUND(AJ37*$B$9, 0)</f>
        <v>77</v>
      </c>
      <c r="AL37" s="15" t="n">
        <f aca="false">AK37+AL31-ROUND(AK37*$B$9, 0)</f>
        <v>80</v>
      </c>
    </row>
    <row r="38" customFormat="false" ht="15" hidden="false" customHeight="false" outlineLevel="0" collapsed="false">
      <c r="A38" s="13" t="s">
        <v>98</v>
      </c>
      <c r="B38" s="15" t="n">
        <f aca="false">B32</f>
        <v>0</v>
      </c>
      <c r="C38" s="15" t="n">
        <f aca="false">B38+C32-ROUND(B38*$B$9, 0)</f>
        <v>0</v>
      </c>
      <c r="D38" s="15" t="n">
        <f aca="false">C38+D32-ROUND(C38*$B$9, 0)</f>
        <v>0</v>
      </c>
      <c r="E38" s="15" t="n">
        <f aca="false">D38+E32-ROUND(D38*$B$9, 0)</f>
        <v>0</v>
      </c>
      <c r="F38" s="15" t="n">
        <f aca="false">E38+F32-ROUND(E38*$B$9, 0)</f>
        <v>0</v>
      </c>
      <c r="G38" s="15" t="n">
        <f aca="false">F38+G32-ROUND(F38*$B$9, 0)</f>
        <v>0</v>
      </c>
      <c r="H38" s="15" t="n">
        <f aca="false">G38+H32-ROUND(G38*$B$9, 0)</f>
        <v>0</v>
      </c>
      <c r="I38" s="15" t="n">
        <f aca="false">H38+I32-ROUND(H38*$B$9, 0)</f>
        <v>1</v>
      </c>
      <c r="J38" s="15" t="n">
        <f aca="false">I38+J32-ROUND(I38*$B$9, 0)</f>
        <v>2</v>
      </c>
      <c r="K38" s="15" t="n">
        <f aca="false">J38+K32-ROUND(J38*$B$9, 0)</f>
        <v>3</v>
      </c>
      <c r="L38" s="15" t="n">
        <f aca="false">K38+L32-ROUND(K38*$B$9, 0)</f>
        <v>4</v>
      </c>
      <c r="M38" s="15" t="n">
        <f aca="false">L38+M32-ROUND(L38*$B$9, 0)</f>
        <v>6</v>
      </c>
      <c r="N38" s="15" t="n">
        <f aca="false">M38+N32-ROUND(M38*$B$9, 0)</f>
        <v>8</v>
      </c>
      <c r="O38" s="15" t="n">
        <f aca="false">N38+O32-ROUND(N38*$B$9, 0)</f>
        <v>10</v>
      </c>
      <c r="P38" s="15" t="n">
        <f aca="false">O38+P32-ROUND(O38*$B$9, 0)</f>
        <v>12</v>
      </c>
      <c r="Q38" s="15" t="n">
        <f aca="false">P38+Q32-ROUND(P38*$B$9, 0)</f>
        <v>14</v>
      </c>
      <c r="R38" s="15" t="n">
        <f aca="false">Q38+R32-ROUND(Q38*$B$9, 0)</f>
        <v>16</v>
      </c>
      <c r="S38" s="15" t="n">
        <f aca="false">R38+S32-ROUND(R38*$B$9, 0)</f>
        <v>18</v>
      </c>
      <c r="T38" s="15" t="n">
        <f aca="false">S38+T32-ROUND(S38*$B$9, 0)</f>
        <v>20</v>
      </c>
      <c r="U38" s="15" t="n">
        <f aca="false">T38+U32-ROUND(T38*$B$9, 0)</f>
        <v>22</v>
      </c>
      <c r="V38" s="15" t="n">
        <f aca="false">U38+V32-ROUND(U38*$B$9, 0)</f>
        <v>24</v>
      </c>
      <c r="W38" s="15" t="n">
        <f aca="false">V38+W32-ROUND(V38*$B$9, 0)</f>
        <v>26</v>
      </c>
      <c r="X38" s="15" t="n">
        <f aca="false">W38+X32-ROUND(W38*$B$9, 0)</f>
        <v>28</v>
      </c>
      <c r="Y38" s="15" t="n">
        <f aca="false">X38+Y32-ROUND(X38*$B$9, 0)</f>
        <v>30</v>
      </c>
      <c r="Z38" s="15" t="n">
        <f aca="false">Y38+Z32-ROUND(Y38*$B$9, 0)</f>
        <v>32</v>
      </c>
      <c r="AA38" s="15" t="n">
        <f aca="false">Z38+AA32-ROUND(Z38*$B$9, 0)</f>
        <v>34</v>
      </c>
      <c r="AB38" s="15" t="n">
        <f aca="false">AA38+AB32-ROUND(AA38*$B$9, 0)</f>
        <v>36</v>
      </c>
      <c r="AC38" s="15" t="n">
        <f aca="false">AB38+AC32-ROUND(AB38*$B$9, 0)</f>
        <v>38</v>
      </c>
      <c r="AD38" s="15" t="n">
        <f aca="false">AC38+AD32-ROUND(AC38*$B$9, 0)</f>
        <v>41</v>
      </c>
      <c r="AE38" s="15" t="n">
        <f aca="false">AD38+AE32-ROUND(AD38*$B$9, 0)</f>
        <v>44</v>
      </c>
      <c r="AF38" s="15" t="n">
        <f aca="false">AE38+AF32-ROUND(AE38*$B$9, 0)</f>
        <v>47</v>
      </c>
      <c r="AG38" s="15" t="n">
        <f aca="false">AF38+AG32-ROUND(AF38*$B$9, 0)</f>
        <v>50</v>
      </c>
      <c r="AH38" s="15" t="n">
        <f aca="false">AG38+AH32-ROUND(AG38*$B$9, 0)</f>
        <v>52</v>
      </c>
      <c r="AI38" s="15" t="n">
        <f aca="false">AH38+AI32-ROUND(AH38*$B$9, 0)</f>
        <v>54</v>
      </c>
      <c r="AJ38" s="15" t="n">
        <f aca="false">AI38+AJ32-ROUND(AI38*$B$9, 0)</f>
        <v>56</v>
      </c>
      <c r="AK38" s="15" t="n">
        <f aca="false">AJ38+AK32-ROUND(AJ38*$B$9, 0)</f>
        <v>58</v>
      </c>
      <c r="AL38" s="15" t="n">
        <f aca="false">AK38+AL32-ROUND(AK38*$B$9, 0)</f>
        <v>60</v>
      </c>
    </row>
    <row r="39" customFormat="false" ht="15" hidden="false" customHeight="false" outlineLevel="0" collapsed="false">
      <c r="A39" s="13" t="s">
        <v>99</v>
      </c>
      <c r="B39" s="15" t="n">
        <f aca="false">B33</f>
        <v>0</v>
      </c>
      <c r="C39" s="15" t="n">
        <f aca="false">B39+C33-ROUND(B39*$B$9, 0)</f>
        <v>0</v>
      </c>
      <c r="D39" s="15" t="n">
        <f aca="false">C39+D33-ROUND(C39*$B$9, 0)</f>
        <v>0</v>
      </c>
      <c r="E39" s="15" t="n">
        <f aca="false">D39+E33-ROUND(D39*$B$9, 0)</f>
        <v>0</v>
      </c>
      <c r="F39" s="15" t="n">
        <f aca="false">E39+F33-ROUND(E39*$B$9, 0)</f>
        <v>0</v>
      </c>
      <c r="G39" s="15" t="n">
        <f aca="false">F39+G33-ROUND(F39*$B$9, 0)</f>
        <v>0</v>
      </c>
      <c r="H39" s="15" t="n">
        <f aca="false">G39+H33-ROUND(G39*$B$9, 0)</f>
        <v>0</v>
      </c>
      <c r="I39" s="15" t="n">
        <f aca="false">H39+I33-ROUND(H39*$B$9, 0)</f>
        <v>1</v>
      </c>
      <c r="J39" s="15" t="n">
        <f aca="false">I39+J33-ROUND(I39*$B$9, 0)</f>
        <v>2</v>
      </c>
      <c r="K39" s="15" t="n">
        <f aca="false">J39+K33-ROUND(J39*$B$9, 0)</f>
        <v>3</v>
      </c>
      <c r="L39" s="15" t="n">
        <f aca="false">K39+L33-ROUND(K39*$B$9, 0)</f>
        <v>4</v>
      </c>
      <c r="M39" s="15" t="n">
        <f aca="false">L39+M33-ROUND(L39*$B$9, 0)</f>
        <v>5</v>
      </c>
      <c r="N39" s="15" t="n">
        <f aca="false">M39+N33-ROUND(M39*$B$9, 0)</f>
        <v>6</v>
      </c>
      <c r="O39" s="15" t="n">
        <f aca="false">N39+O33-ROUND(N39*$B$9, 0)</f>
        <v>7</v>
      </c>
      <c r="P39" s="15" t="n">
        <f aca="false">O39+P33-ROUND(O39*$B$9, 0)</f>
        <v>8</v>
      </c>
      <c r="Q39" s="15" t="n">
        <f aca="false">P39+Q33-ROUND(P39*$B$9, 0)</f>
        <v>9</v>
      </c>
      <c r="R39" s="15" t="n">
        <f aca="false">Q39+R33-ROUND(Q39*$B$9, 0)</f>
        <v>10</v>
      </c>
      <c r="S39" s="15" t="n">
        <f aca="false">R39+S33-ROUND(R39*$B$9, 0)</f>
        <v>11</v>
      </c>
      <c r="T39" s="15" t="n">
        <f aca="false">S39+T33-ROUND(S39*$B$9, 0)</f>
        <v>12</v>
      </c>
      <c r="U39" s="15" t="n">
        <f aca="false">T39+U33-ROUND(T39*$B$9, 0)</f>
        <v>13</v>
      </c>
      <c r="V39" s="15" t="n">
        <f aca="false">U39+V33-ROUND(U39*$B$9, 0)</f>
        <v>14</v>
      </c>
      <c r="W39" s="15" t="n">
        <f aca="false">V39+W33-ROUND(V39*$B$9, 0)</f>
        <v>15</v>
      </c>
      <c r="X39" s="15" t="n">
        <f aca="false">W39+X33-ROUND(W39*$B$9, 0)</f>
        <v>16</v>
      </c>
      <c r="Y39" s="15" t="n">
        <f aca="false">X39+Y33-ROUND(X39*$B$9, 0)</f>
        <v>17</v>
      </c>
      <c r="Z39" s="15" t="n">
        <f aca="false">Y39+Z33-ROUND(Y39*$B$9, 0)</f>
        <v>18</v>
      </c>
      <c r="AA39" s="15" t="n">
        <f aca="false">Z39+AA33-ROUND(Z39*$B$9, 0)</f>
        <v>19</v>
      </c>
      <c r="AB39" s="15" t="n">
        <f aca="false">AA39+AB33-ROUND(AA39*$B$9, 0)</f>
        <v>20</v>
      </c>
      <c r="AC39" s="15" t="n">
        <f aca="false">AB39+AC33-ROUND(AB39*$B$9, 0)</f>
        <v>21</v>
      </c>
      <c r="AD39" s="15" t="n">
        <f aca="false">AC39+AD33-ROUND(AC39*$B$9, 0)</f>
        <v>22</v>
      </c>
      <c r="AE39" s="15" t="n">
        <f aca="false">AD39+AE33-ROUND(AD39*$B$9, 0)</f>
        <v>23</v>
      </c>
      <c r="AF39" s="15" t="n">
        <f aca="false">AE39+AF33-ROUND(AE39*$B$9, 0)</f>
        <v>24</v>
      </c>
      <c r="AG39" s="15" t="n">
        <f aca="false">AF39+AG33-ROUND(AF39*$B$9, 0)</f>
        <v>25</v>
      </c>
      <c r="AH39" s="15" t="n">
        <f aca="false">AG39+AH33-ROUND(AG39*$B$9, 0)</f>
        <v>26</v>
      </c>
      <c r="AI39" s="15" t="n">
        <f aca="false">AH39+AI33-ROUND(AH39*$B$9, 0)</f>
        <v>28</v>
      </c>
      <c r="AJ39" s="15" t="n">
        <f aca="false">AI39+AJ33-ROUND(AI39*$B$9, 0)</f>
        <v>30</v>
      </c>
      <c r="AK39" s="15" t="n">
        <f aca="false">AJ39+AK33-ROUND(AJ39*$B$9, 0)</f>
        <v>32</v>
      </c>
      <c r="AL39" s="15" t="n">
        <f aca="false">AK39+AL33-ROUND(AK39*$B$9, 0)</f>
        <v>34</v>
      </c>
    </row>
    <row r="40" customFormat="false" ht="15" hidden="false" customHeight="false" outlineLevel="0" collapsed="false">
      <c r="A40" s="16" t="s">
        <v>100</v>
      </c>
      <c r="B40" s="17" t="n">
        <f aca="false">SUM(B36:B39)</f>
        <v>0</v>
      </c>
      <c r="C40" s="17" t="n">
        <f aca="false">SUM(C36:C39)</f>
        <v>0</v>
      </c>
      <c r="D40" s="17" t="n">
        <f aca="false">SUM(D36:D39)</f>
        <v>0</v>
      </c>
      <c r="E40" s="17" t="n">
        <f aca="false">SUM(E36:E39)</f>
        <v>1</v>
      </c>
      <c r="F40" s="17" t="n">
        <f aca="false">SUM(F36:F39)</f>
        <v>2</v>
      </c>
      <c r="G40" s="17" t="n">
        <f aca="false">SUM(G36:G39)</f>
        <v>2</v>
      </c>
      <c r="H40" s="17" t="n">
        <f aca="false">SUM(H36:H39)</f>
        <v>3</v>
      </c>
      <c r="I40" s="17" t="n">
        <f aca="false">SUM(I36:I39)</f>
        <v>9</v>
      </c>
      <c r="J40" s="17" t="n">
        <f aca="false">SUM(J36:J39)</f>
        <v>15</v>
      </c>
      <c r="K40" s="17" t="n">
        <f aca="false">SUM(K36:K39)</f>
        <v>22</v>
      </c>
      <c r="L40" s="17" t="n">
        <f aca="false">SUM(L36:L39)</f>
        <v>28</v>
      </c>
      <c r="M40" s="17" t="n">
        <f aca="false">SUM(M36:M39)</f>
        <v>35</v>
      </c>
      <c r="N40" s="17" t="n">
        <f aca="false">SUM(N36:N39)</f>
        <v>43</v>
      </c>
      <c r="O40" s="17" t="n">
        <f aca="false">SUM(O36:O39)</f>
        <v>50</v>
      </c>
      <c r="P40" s="17" t="n">
        <f aca="false">SUM(P36:P39)</f>
        <v>57</v>
      </c>
      <c r="Q40" s="17" t="n">
        <f aca="false">SUM(Q36:Q39)</f>
        <v>65</v>
      </c>
      <c r="R40" s="17" t="n">
        <f aca="false">SUM(R36:R39)</f>
        <v>72</v>
      </c>
      <c r="S40" s="17" t="n">
        <f aca="false">SUM(S36:S39)</f>
        <v>79</v>
      </c>
      <c r="T40" s="17" t="n">
        <f aca="false">SUM(T36:T39)</f>
        <v>87</v>
      </c>
      <c r="U40" s="17" t="n">
        <f aca="false">SUM(U36:U39)</f>
        <v>94</v>
      </c>
      <c r="V40" s="17" t="n">
        <f aca="false">SUM(V36:V39)</f>
        <v>101</v>
      </c>
      <c r="W40" s="17" t="n">
        <f aca="false">SUM(W36:W39)</f>
        <v>109</v>
      </c>
      <c r="X40" s="17" t="n">
        <f aca="false">SUM(X36:X39)</f>
        <v>118</v>
      </c>
      <c r="Y40" s="17" t="n">
        <f aca="false">SUM(Y36:Y39)</f>
        <v>127</v>
      </c>
      <c r="Z40" s="17" t="n">
        <f aca="false">SUM(Z36:Z39)</f>
        <v>137</v>
      </c>
      <c r="AA40" s="17" t="n">
        <f aca="false">SUM(AA36:AA39)</f>
        <v>146</v>
      </c>
      <c r="AB40" s="17" t="n">
        <f aca="false">SUM(AB36:AB39)</f>
        <v>154</v>
      </c>
      <c r="AC40" s="17" t="n">
        <f aca="false">SUM(AC36:AC39)</f>
        <v>163</v>
      </c>
      <c r="AD40" s="17" t="n">
        <f aca="false">SUM(AD36:AD39)</f>
        <v>172</v>
      </c>
      <c r="AE40" s="17" t="n">
        <f aca="false">SUM(AE36:AE39)</f>
        <v>180</v>
      </c>
      <c r="AF40" s="17" t="n">
        <f aca="false">SUM(AF36:AF39)</f>
        <v>189</v>
      </c>
      <c r="AG40" s="17" t="n">
        <f aca="false">SUM(AG36:AG39)</f>
        <v>198</v>
      </c>
      <c r="AH40" s="17" t="n">
        <f aca="false">SUM(AH36:AH39)</f>
        <v>205</v>
      </c>
      <c r="AI40" s="17" t="n">
        <f aca="false">SUM(AI36:AI39)</f>
        <v>214</v>
      </c>
      <c r="AJ40" s="17" t="n">
        <f aca="false">SUM(AJ36:AJ39)</f>
        <v>223</v>
      </c>
      <c r="AK40" s="17" t="n">
        <f aca="false">SUM(AK36:AK39)</f>
        <v>234</v>
      </c>
      <c r="AL40" s="17" t="n">
        <f aca="false">SUM(AL36:AL39)</f>
        <v>244</v>
      </c>
    </row>
    <row r="41" customFormat="false" ht="15" hidden="false" customHeight="false" outlineLevel="0" collapsed="false">
      <c r="A41" s="18" t="s">
        <v>101</v>
      </c>
      <c r="B41" s="19" t="n">
        <f aca="false">B32*$B$7 + B33*$B$8</f>
        <v>0</v>
      </c>
      <c r="C41" s="19" t="n">
        <f aca="false">C32*$B$7 + C33*$B$8</f>
        <v>0</v>
      </c>
      <c r="D41" s="19" t="n">
        <f aca="false">D32*$B$7 + D33*$B$8</f>
        <v>0</v>
      </c>
      <c r="E41" s="19" t="n">
        <f aca="false">E32*$B$7 + E33*$B$8</f>
        <v>0</v>
      </c>
      <c r="F41" s="19" t="n">
        <f aca="false">F32*$B$7 + F33*$B$8</f>
        <v>0</v>
      </c>
      <c r="G41" s="19" t="n">
        <f aca="false">G32*$B$7 + G33*$B$8</f>
        <v>0</v>
      </c>
      <c r="H41" s="19" t="n">
        <f aca="false">H32*$B$7 + H33*$B$8</f>
        <v>0</v>
      </c>
      <c r="I41" s="19" t="n">
        <f aca="false">I32*$B$7 + I33*$B$8</f>
        <v>12500000</v>
      </c>
      <c r="J41" s="19" t="n">
        <f aca="false">J32*$B$7 + J33*$B$8</f>
        <v>12500000</v>
      </c>
      <c r="K41" s="19" t="n">
        <f aca="false">K32*$B$7 + K33*$B$8</f>
        <v>12500000</v>
      </c>
      <c r="L41" s="19" t="n">
        <f aca="false">L32*$B$7 + L33*$B$8</f>
        <v>12500000</v>
      </c>
      <c r="M41" s="19" t="n">
        <f aca="false">M32*$B$7 + M33*$B$8</f>
        <v>15000000</v>
      </c>
      <c r="N41" s="19" t="n">
        <f aca="false">N32*$B$7 + N33*$B$8</f>
        <v>15000000</v>
      </c>
      <c r="O41" s="19" t="n">
        <f aca="false">O32*$B$7 + O33*$B$8</f>
        <v>15000000</v>
      </c>
      <c r="P41" s="19" t="n">
        <f aca="false">P32*$B$7 + P33*$B$8</f>
        <v>15000000</v>
      </c>
      <c r="Q41" s="19" t="n">
        <f aca="false">Q32*$B$7 + Q33*$B$8</f>
        <v>15000000</v>
      </c>
      <c r="R41" s="19" t="n">
        <f aca="false">R32*$B$7 + R33*$B$8</f>
        <v>15000000</v>
      </c>
      <c r="S41" s="19" t="n">
        <f aca="false">S32*$B$7 + S33*$B$8</f>
        <v>15000000</v>
      </c>
      <c r="T41" s="19" t="n">
        <f aca="false">T32*$B$7 + T33*$B$8</f>
        <v>15000000</v>
      </c>
      <c r="U41" s="19" t="n">
        <f aca="false">U32*$B$7 + U33*$B$8</f>
        <v>15000000</v>
      </c>
      <c r="V41" s="19" t="n">
        <f aca="false">V32*$B$7 + V33*$B$8</f>
        <v>15000000</v>
      </c>
      <c r="W41" s="19" t="n">
        <f aca="false">W32*$B$7 + W33*$B$8</f>
        <v>15000000</v>
      </c>
      <c r="X41" s="19" t="n">
        <f aca="false">X32*$B$7 + X33*$B$8</f>
        <v>15000000</v>
      </c>
      <c r="Y41" s="19" t="n">
        <f aca="false">Y32*$B$7 + Y33*$B$8</f>
        <v>15000000</v>
      </c>
      <c r="Z41" s="19" t="n">
        <f aca="false">Z32*$B$7 + Z33*$B$8</f>
        <v>15000000</v>
      </c>
      <c r="AA41" s="19" t="n">
        <f aca="false">AA32*$B$7 + AA33*$B$8</f>
        <v>15000000</v>
      </c>
      <c r="AB41" s="19" t="n">
        <f aca="false">AB32*$B$7 + AB33*$B$8</f>
        <v>15000000</v>
      </c>
      <c r="AC41" s="19" t="n">
        <f aca="false">AC32*$B$7 + AC33*$B$8</f>
        <v>15000000</v>
      </c>
      <c r="AD41" s="19" t="n">
        <f aca="false">AD32*$B$7 + AD33*$B$8</f>
        <v>17500000</v>
      </c>
      <c r="AE41" s="19" t="n">
        <f aca="false">AE32*$B$7 + AE33*$B$8</f>
        <v>17500000</v>
      </c>
      <c r="AF41" s="19" t="n">
        <f aca="false">AF32*$B$7 + AF33*$B$8</f>
        <v>17500000</v>
      </c>
      <c r="AG41" s="19" t="n">
        <f aca="false">AG32*$B$7 + AG33*$B$8</f>
        <v>17500000</v>
      </c>
      <c r="AH41" s="19" t="n">
        <f aca="false">AH32*$B$7 + AH33*$B$8</f>
        <v>17500000</v>
      </c>
      <c r="AI41" s="19" t="n">
        <f aca="false">AI32*$B$7 + AI33*$B$8</f>
        <v>27500000</v>
      </c>
      <c r="AJ41" s="19" t="n">
        <f aca="false">AJ32*$B$7 + AJ33*$B$8</f>
        <v>27500000</v>
      </c>
      <c r="AK41" s="19" t="n">
        <f aca="false">AK32*$B$7 + AK33*$B$8</f>
        <v>27500000</v>
      </c>
      <c r="AL41" s="19" t="n">
        <f aca="false">AL32*$B$7 + AL33*$B$8</f>
        <v>27500000</v>
      </c>
    </row>
    <row r="42" customFormat="false" ht="15" hidden="false" customHeight="false" outlineLevel="0" collapsed="false">
      <c r="A42" s="13" t="s">
        <v>102</v>
      </c>
      <c r="B42" s="20" t="n">
        <v>100</v>
      </c>
      <c r="C42" s="20" t="n">
        <f aca="false">ROUND(B42 * (1 + $D$5), 0)</f>
        <v>108</v>
      </c>
      <c r="D42" s="20" t="n">
        <f aca="false">ROUND(C42 * (1 + $D$5), 0)</f>
        <v>117</v>
      </c>
      <c r="E42" s="20" t="n">
        <f aca="false">ROUND(D42 * (1 + $D$5), 0)</f>
        <v>126</v>
      </c>
      <c r="F42" s="20" t="n">
        <f aca="false">ROUND(E42 * (1 + $D$5), 0)</f>
        <v>136</v>
      </c>
      <c r="G42" s="20" t="n">
        <f aca="false">ROUND(F42 * (1 + $D$5), 0)</f>
        <v>147</v>
      </c>
      <c r="H42" s="20" t="n">
        <f aca="false">ROUND(G42 * (1 + $D$5), 0)</f>
        <v>159</v>
      </c>
      <c r="I42" s="20" t="n">
        <f aca="false">ROUND(H42 * (1 + $D$5), 0)</f>
        <v>172</v>
      </c>
      <c r="J42" s="20" t="n">
        <f aca="false">ROUND(I42 * (1 + $D$5), 0)</f>
        <v>186</v>
      </c>
      <c r="K42" s="20" t="n">
        <f aca="false">ROUND(J42 * (1 + $D$5), 0)</f>
        <v>201</v>
      </c>
      <c r="L42" s="20" t="n">
        <f aca="false">ROUND(K42 * (1 + $D$5), 0)</f>
        <v>217</v>
      </c>
      <c r="M42" s="20" t="n">
        <f aca="false">ROUND(L42 * (1 + $D$5), 0)</f>
        <v>234</v>
      </c>
      <c r="N42" s="20" t="n">
        <f aca="false">ROUND(M42 * (1 + $D$5), 0)</f>
        <v>253</v>
      </c>
      <c r="O42" s="20" t="n">
        <f aca="false">ROUND(N42 * (1 + $D$5), 0)</f>
        <v>273</v>
      </c>
      <c r="P42" s="20" t="n">
        <f aca="false">ROUND(O42 * (1 + $D$5), 0)</f>
        <v>295</v>
      </c>
      <c r="Q42" s="20" t="n">
        <f aca="false">ROUND(P42 * (1 + $D$5), 0)</f>
        <v>319</v>
      </c>
      <c r="R42" s="20" t="n">
        <f aca="false">ROUND(Q42 * (1 + $D$5), 0)</f>
        <v>345</v>
      </c>
      <c r="S42" s="20" t="n">
        <f aca="false">ROUND(R42 * (1 + $D$5), 0)</f>
        <v>373</v>
      </c>
      <c r="T42" s="20" t="n">
        <f aca="false">ROUND(S42 * (1 + $D$5), 0)</f>
        <v>403</v>
      </c>
      <c r="U42" s="20" t="n">
        <f aca="false">ROUND(T42 * (1 + $D$5), 0)</f>
        <v>435</v>
      </c>
      <c r="V42" s="20" t="n">
        <f aca="false">ROUND(U42 * (1 + $D$5), 0)</f>
        <v>470</v>
      </c>
      <c r="W42" s="20" t="n">
        <f aca="false">ROUND(V42 * (1 + $D$5), 0)</f>
        <v>508</v>
      </c>
      <c r="X42" s="20" t="n">
        <f aca="false">ROUND(W42 * (1 + $D$5), 0)</f>
        <v>549</v>
      </c>
      <c r="Y42" s="20" t="n">
        <f aca="false">ROUND(X42 * (1 + $D$5), 0)</f>
        <v>593</v>
      </c>
      <c r="Z42" s="20" t="n">
        <f aca="false">ROUND(Y42 * (1 + $D$5), 0)</f>
        <v>640</v>
      </c>
      <c r="AA42" s="20" t="n">
        <f aca="false">ROUND(Z42 * (1 + $D$5), 0)</f>
        <v>691</v>
      </c>
      <c r="AB42" s="20" t="n">
        <f aca="false">ROUND(AA42 * (1 + $D$5), 0)</f>
        <v>746</v>
      </c>
      <c r="AC42" s="20" t="n">
        <f aca="false">ROUND(AB42 * (1 + $D$5), 0)</f>
        <v>806</v>
      </c>
      <c r="AD42" s="20" t="n">
        <f aca="false">ROUND(AC42 * (1 + $D$5), 0)</f>
        <v>870</v>
      </c>
      <c r="AE42" s="20" t="n">
        <f aca="false">ROUND(AD42 * (1 + $D$5), 0)</f>
        <v>940</v>
      </c>
      <c r="AF42" s="20" t="n">
        <f aca="false">ROUND(AE42 * (1 + $D$5), 0)</f>
        <v>1015</v>
      </c>
      <c r="AG42" s="20" t="n">
        <f aca="false">ROUND(AF42 * (1 + $D$5), 0)</f>
        <v>1096</v>
      </c>
      <c r="AH42" s="20" t="n">
        <f aca="false">ROUND(AG42 * (1 + $D$5), 0)</f>
        <v>1184</v>
      </c>
      <c r="AI42" s="20" t="n">
        <f aca="false">ROUND(AH42 * (1 + $D$5), 0)</f>
        <v>1279</v>
      </c>
      <c r="AJ42" s="20" t="n">
        <f aca="false">ROUND(AI42 * (1 + $D$5), 0)</f>
        <v>1381</v>
      </c>
      <c r="AK42" s="20" t="n">
        <f aca="false">ROUND(AJ42 * (1 + $D$5), 0)</f>
        <v>1491</v>
      </c>
      <c r="AL42" s="20" t="n">
        <f aca="false">ROUND(AK42 * (1 + $D$5), 0)</f>
        <v>1610</v>
      </c>
    </row>
    <row r="43" customFormat="false" ht="15" hidden="false" customHeight="false" outlineLevel="0" collapsed="false">
      <c r="A43" s="13" t="s">
        <v>103</v>
      </c>
      <c r="B43" s="21" t="n">
        <f aca="false">B36 * B42</f>
        <v>0</v>
      </c>
      <c r="C43" s="21" t="n">
        <f aca="false">C36 * C42</f>
        <v>0</v>
      </c>
      <c r="D43" s="21" t="n">
        <f aca="false">D36 * D42</f>
        <v>0</v>
      </c>
      <c r="E43" s="21" t="n">
        <f aca="false">E36 * E42</f>
        <v>126</v>
      </c>
      <c r="F43" s="21" t="n">
        <f aca="false">F36 * F42</f>
        <v>136</v>
      </c>
      <c r="G43" s="21" t="n">
        <f aca="false">G36 * G42</f>
        <v>147</v>
      </c>
      <c r="H43" s="21" t="n">
        <f aca="false">H36 * H42</f>
        <v>159</v>
      </c>
      <c r="I43" s="21" t="n">
        <f aca="false">I36 * I42</f>
        <v>516</v>
      </c>
      <c r="J43" s="21" t="n">
        <f aca="false">J36 * J42</f>
        <v>930</v>
      </c>
      <c r="K43" s="21" t="n">
        <f aca="false">K36 * K42</f>
        <v>1407</v>
      </c>
      <c r="L43" s="21" t="n">
        <f aca="false">L36 * L42</f>
        <v>1953</v>
      </c>
      <c r="M43" s="21" t="n">
        <f aca="false">M36 * M42</f>
        <v>2574</v>
      </c>
      <c r="N43" s="21" t="n">
        <f aca="false">N36 * N42</f>
        <v>3289</v>
      </c>
      <c r="O43" s="21" t="n">
        <f aca="false">O36 * O42</f>
        <v>4095</v>
      </c>
      <c r="P43" s="21" t="n">
        <f aca="false">P36 * P42</f>
        <v>5015</v>
      </c>
      <c r="Q43" s="21" t="n">
        <f aca="false">Q36 * Q42</f>
        <v>6061</v>
      </c>
      <c r="R43" s="21" t="n">
        <f aca="false">R36 * R42</f>
        <v>7245</v>
      </c>
      <c r="S43" s="21" t="n">
        <f aca="false">S36 * S42</f>
        <v>8579</v>
      </c>
      <c r="T43" s="21" t="n">
        <f aca="false">T36 * T42</f>
        <v>10075</v>
      </c>
      <c r="U43" s="21" t="n">
        <f aca="false">U36 * U42</f>
        <v>11745</v>
      </c>
      <c r="V43" s="21" t="n">
        <f aca="false">V36 * V42</f>
        <v>13630</v>
      </c>
      <c r="W43" s="21" t="n">
        <f aca="false">W36 * W42</f>
        <v>15748</v>
      </c>
      <c r="X43" s="21" t="n">
        <f aca="false">X36 * X42</f>
        <v>18666</v>
      </c>
      <c r="Y43" s="21" t="n">
        <f aca="false">Y36 * Y42</f>
        <v>21941</v>
      </c>
      <c r="Z43" s="21" t="n">
        <f aca="false">Z36 * Z42</f>
        <v>25600</v>
      </c>
      <c r="AA43" s="21" t="n">
        <f aca="false">AA36 * AA42</f>
        <v>29713</v>
      </c>
      <c r="AB43" s="21" t="n">
        <f aca="false">AB36 * AB42</f>
        <v>34316</v>
      </c>
      <c r="AC43" s="21" t="n">
        <f aca="false">AC36 * AC42</f>
        <v>39494</v>
      </c>
      <c r="AD43" s="21" t="n">
        <f aca="false">AD36 * AD42</f>
        <v>45240</v>
      </c>
      <c r="AE43" s="21" t="n">
        <f aca="false">AE36 * AE42</f>
        <v>50760</v>
      </c>
      <c r="AF43" s="21" t="n">
        <f aca="false">AF36 * AF42</f>
        <v>56840</v>
      </c>
      <c r="AG43" s="21" t="n">
        <f aca="false">AG36 * AG42</f>
        <v>63568</v>
      </c>
      <c r="AH43" s="21" t="n">
        <f aca="false">AH36 * AH42</f>
        <v>71040</v>
      </c>
      <c r="AI43" s="21" t="n">
        <f aca="false">AI36 * AI42</f>
        <v>79298</v>
      </c>
      <c r="AJ43" s="21" t="n">
        <f aca="false">AJ36 * AJ42</f>
        <v>88384</v>
      </c>
      <c r="AK43" s="21" t="n">
        <f aca="false">AK36 * AK42</f>
        <v>99897</v>
      </c>
      <c r="AL43" s="21" t="n">
        <f aca="false">AL36 * AL42</f>
        <v>112700</v>
      </c>
    </row>
    <row r="44" customFormat="false" ht="15" hidden="false" customHeight="false" outlineLevel="0" collapsed="false">
      <c r="A44" s="13" t="s">
        <v>104</v>
      </c>
      <c r="B44" s="12" t="n">
        <f aca="false">B31*150000000 + B37*15000000</f>
        <v>0</v>
      </c>
      <c r="C44" s="12" t="n">
        <f aca="false">B44*(1-$B$9)*(1+$D$6) + C31*150000000 + C37*15000000</f>
        <v>0</v>
      </c>
      <c r="D44" s="12" t="n">
        <f aca="false">C44*(1-$B$9)*(1+$D$6) + D31*150000000 + D37*15000000</f>
        <v>0</v>
      </c>
      <c r="E44" s="12" t="n">
        <f aca="false">D44*(1-$B$9)*(1+$D$6) + E31*150000000 + E37*15000000</f>
        <v>0</v>
      </c>
      <c r="F44" s="12" t="n">
        <f aca="false">E44*(1-$B$9)*(1+$D$6) + F31*150000000 + F37*15000000</f>
        <v>165000000</v>
      </c>
      <c r="G44" s="12" t="n">
        <f aca="false">F44*(1-$B$9)*(1+$D$6) + G31*150000000 + G37*15000000</f>
        <v>183250500</v>
      </c>
      <c r="H44" s="12" t="n">
        <f aca="false">G44*(1-$B$9)*(1+$D$6) + H31*150000000 + H37*15000000</f>
        <v>366860534.85</v>
      </c>
      <c r="I44" s="12" t="n">
        <f aca="false">H44*(1-$B$9)*(1+$D$6) + I31*150000000 + I37*15000000</f>
        <v>734087687.386545</v>
      </c>
      <c r="J44" s="12" t="n">
        <f aca="false">I44*(1-$B$9)*(1+$D$6) + J31*150000000 + J37*15000000</f>
        <v>1138549214.82806</v>
      </c>
      <c r="K44" s="12" t="n">
        <f aca="false">J44*(1-$B$9)*(1+$D$6) + K31*150000000 + K37*15000000</f>
        <v>1745978634.36017</v>
      </c>
      <c r="L44" s="12" t="n">
        <f aca="false">K44*(1-$B$9)*(1+$D$6) + L31*150000000 + L37*15000000</f>
        <v>2245374413.45707</v>
      </c>
      <c r="M44" s="12" t="n">
        <f aca="false">L44*(1-$B$9)*(1+$D$6) + M31*150000000 + M37*15000000</f>
        <v>2784608289.40217</v>
      </c>
      <c r="N44" s="12" t="n">
        <f aca="false">M44*(1-$B$9)*(1+$D$6) + N31*150000000 + N37*15000000</f>
        <v>3529465072.7034</v>
      </c>
      <c r="O44" s="12" t="n">
        <f aca="false">N44*(1-$B$9)*(1+$D$6) + O31*150000000 + O37*15000000</f>
        <v>4168995534.63565</v>
      </c>
      <c r="P44" s="12" t="n">
        <f aca="false">O44*(1-$B$9)*(1+$D$6) + P31*150000000 + P37*15000000</f>
        <v>4851124746.66797</v>
      </c>
      <c r="Q44" s="12" t="n">
        <f aca="false">P44*(1-$B$9)*(1+$D$6) + Q31*150000000 + Q37*15000000</f>
        <v>5741691904.17733</v>
      </c>
      <c r="R44" s="12" t="n">
        <f aca="false">Q44*(1-$B$9)*(1+$D$6) + R31*150000000 + R37*15000000</f>
        <v>6529803234.68963</v>
      </c>
      <c r="S44" s="12" t="n">
        <f aca="false">R44*(1-$B$9)*(1+$D$6) + S31*150000000 + S37*15000000</f>
        <v>7363440358.41301</v>
      </c>
      <c r="T44" s="12" t="n">
        <f aca="false">S44*(1-$B$9)*(1+$D$6) + T31*150000000 + T37*15000000</f>
        <v>8408500133.47375</v>
      </c>
      <c r="U44" s="12" t="n">
        <f aca="false">T44*(1-$B$9)*(1+$D$6) + U31*150000000 + U37*15000000</f>
        <v>9354147586.10318</v>
      </c>
      <c r="V44" s="12" t="n">
        <f aca="false">U44*(1-$B$9)*(1+$D$6) + V31*150000000 + V37*15000000</f>
        <v>10348424293.5494</v>
      </c>
      <c r="W44" s="12" t="n">
        <f aca="false">V44*(1-$B$9)*(1+$D$6) + W31*150000000 + W37*15000000</f>
        <v>11557288252.1323</v>
      </c>
      <c r="X44" s="12" t="n">
        <f aca="false">W44*(1-$B$9)*(1+$D$6) + X31*150000000 + X37*15000000</f>
        <v>12834966830.6993</v>
      </c>
      <c r="Y44" s="12" t="n">
        <f aca="false">X44*(1-$B$9)*(1+$D$6) + Y31*150000000 + Y37*15000000</f>
        <v>14182815677.2641</v>
      </c>
      <c r="Z44" s="12" t="n">
        <f aca="false">Y44*(1-$B$9)*(1+$D$6) + Z31*150000000 + Z37*15000000</f>
        <v>15767217146.1062</v>
      </c>
      <c r="AA44" s="12" t="n">
        <f aca="false">Z44*(1-$B$9)*(1+$D$6) + AA31*150000000 + AA37*15000000</f>
        <v>17277831323.8845</v>
      </c>
      <c r="AB44" s="12" t="n">
        <f aca="false">AA44*(1-$B$9)*(1+$D$6) + AB31*150000000 + AB37*15000000</f>
        <v>18848204600.965</v>
      </c>
      <c r="AC44" s="12" t="n">
        <f aca="false">AB44*(1-$B$9)*(1+$D$6) + AC31*150000000 + AC37*15000000</f>
        <v>20644514231.6041</v>
      </c>
      <c r="AD44" s="12" t="n">
        <f aca="false">AC44*(1-$B$9)*(1+$D$6) + AD31*150000000 + AD37*15000000</f>
        <v>22356211161.9667</v>
      </c>
      <c r="AE44" s="12" t="n">
        <f aca="false">AD44*(1-$B$9)*(1+$D$6) + AE31*150000000 + AE37*15000000</f>
        <v>24131628521.8574</v>
      </c>
      <c r="AF44" s="12" t="n">
        <f aca="false">AE44*(1-$B$9)*(1+$D$6) + AF31*150000000 + AF37*15000000</f>
        <v>26137021603.738</v>
      </c>
      <c r="AG44" s="12" t="n">
        <f aca="false">AF44*(1-$B$9)*(1+$D$6) + AG31*150000000 + AG37*15000000</f>
        <v>28226920929.3316</v>
      </c>
      <c r="AH44" s="12" t="n">
        <f aca="false">AG44*(1-$B$9)*(1+$D$6) + AH31*150000000 + AH37*15000000</f>
        <v>30237991271.6395</v>
      </c>
      <c r="AI44" s="12" t="n">
        <f aca="false">AH44*(1-$B$9)*(1+$D$6) + AI31*150000000 + AI37*15000000</f>
        <v>32483679699.6908</v>
      </c>
      <c r="AJ44" s="12" t="n">
        <f aca="false">AI44*(1-$B$9)*(1+$D$6) + AJ31*150000000 + AJ37*15000000</f>
        <v>34818608189.7747</v>
      </c>
      <c r="AK44" s="12" t="n">
        <f aca="false">AJ44*(1-$B$9)*(1+$D$6) + AK31*150000000 + AK37*15000000</f>
        <v>37409534771.1132</v>
      </c>
      <c r="AL44" s="12" t="n">
        <f aca="false">AK44*(1-$B$9)*(1+$D$6) + AL31*150000000 + AL37*15000000</f>
        <v>39946502606.1042</v>
      </c>
    </row>
    <row r="45" customFormat="false" ht="15" hidden="false" customHeight="false" outlineLevel="0" collapsed="false">
      <c r="A45" s="13" t="s">
        <v>105</v>
      </c>
      <c r="B45" s="12" t="n">
        <f aca="false">B32*100000000 + B38*10000000</f>
        <v>0</v>
      </c>
      <c r="C45" s="12" t="n">
        <f aca="false">B45*(1-$B$9)*(1+$D$7) + C32*100000000 + C38*10000000</f>
        <v>0</v>
      </c>
      <c r="D45" s="12" t="n">
        <f aca="false">C45*(1-$B$9)*(1+$D$7) + D32*100000000 + D38*10000000</f>
        <v>0</v>
      </c>
      <c r="E45" s="12" t="n">
        <f aca="false">D45*(1-$B$9)*(1+$D$7) + E32*100000000 + E38*10000000</f>
        <v>0</v>
      </c>
      <c r="F45" s="12" t="n">
        <f aca="false">E45*(1-$B$9)*(1+$D$7) + F32*100000000 + F38*10000000</f>
        <v>0</v>
      </c>
      <c r="G45" s="12" t="n">
        <f aca="false">F45*(1-$B$9)*(1+$D$7) + G32*100000000 + G38*10000000</f>
        <v>0</v>
      </c>
      <c r="H45" s="12" t="n">
        <f aca="false">G45*(1-$B$9)*(1+$D$7) + H32*100000000 + H38*10000000</f>
        <v>0</v>
      </c>
      <c r="I45" s="12" t="n">
        <f aca="false">H45*(1-$B$9)*(1+$D$7) + I32*100000000 + I38*10000000</f>
        <v>110000000</v>
      </c>
      <c r="J45" s="12" t="n">
        <f aca="false">I45*(1-$B$9)*(1+$D$7) + J32*100000000 + J38*10000000</f>
        <v>233256000</v>
      </c>
      <c r="K45" s="12" t="n">
        <f aca="false">J45*(1-$B$9)*(1+$D$7) + K32*100000000 + K38*10000000</f>
        <v>370160377.6</v>
      </c>
      <c r="L45" s="12" t="n">
        <f aca="false">K45*(1-$B$9)*(1+$D$7) + L32*100000000 + L38*10000000</f>
        <v>521117124.77696</v>
      </c>
      <c r="M45" s="12" t="n">
        <f aca="false">L45*(1-$B$9)*(1+$D$7) + M32*100000000 + M38*10000000</f>
        <v>796542191.670358</v>
      </c>
      <c r="N45" s="12" t="n">
        <f aca="false">M45*(1-$B$9)*(1+$D$7) + N32*100000000 + N38*10000000</f>
        <v>1100119840.5438</v>
      </c>
      <c r="O45" s="12" t="n">
        <f aca="false">N45*(1-$B$9)*(1+$D$7) + O32*100000000 + O38*10000000</f>
        <v>1432683387.8239</v>
      </c>
      <c r="P45" s="12" t="n">
        <f aca="false">O45*(1-$B$9)*(1+$D$7) + P32*100000000 + P38*10000000</f>
        <v>1795090816.10348</v>
      </c>
      <c r="Q45" s="12" t="n">
        <f aca="false">P45*(1-$B$9)*(1+$D$7) + Q32*100000000 + Q38*10000000</f>
        <v>2188225504.26015</v>
      </c>
      <c r="R45" s="12" t="n">
        <f aca="false">Q45*(1-$B$9)*(1+$D$7) + R32*100000000 + R38*10000000</f>
        <v>2612996979.18625</v>
      </c>
      <c r="S45" s="12" t="n">
        <f aca="false">R45*(1-$B$9)*(1+$D$7) + S32*100000000 + S38*10000000</f>
        <v>3070341689.77016</v>
      </c>
      <c r="T45" s="12" t="n">
        <f aca="false">S45*(1-$B$9)*(1+$D$7) + T32*100000000 + T38*10000000</f>
        <v>3561223803.78736</v>
      </c>
      <c r="U45" s="12" t="n">
        <f aca="false">T45*(1-$B$9)*(1+$D$7) + U32*100000000 + U38*10000000</f>
        <v>4086636028.37946</v>
      </c>
      <c r="V45" s="12" t="n">
        <f aca="false">U45*(1-$B$9)*(1+$D$7) + V32*100000000 + V38*10000000</f>
        <v>4647600454.8195</v>
      </c>
      <c r="W45" s="12" t="n">
        <f aca="false">V45*(1-$B$9)*(1+$D$7) + W32*100000000 + W38*10000000</f>
        <v>5245169428.28215</v>
      </c>
      <c r="X45" s="12" t="n">
        <f aca="false">W45*(1-$B$9)*(1+$D$7) + X32*100000000 + X38*10000000</f>
        <v>5880426443.35931</v>
      </c>
      <c r="Y45" s="12" t="n">
        <f aca="false">X45*(1-$B$9)*(1+$D$7) + Y32*100000000 + Y38*10000000</f>
        <v>6554487066.08274</v>
      </c>
      <c r="Z45" s="12" t="n">
        <f aca="false">Y45*(1-$B$9)*(1+$D$7) + Z32*100000000 + Z38*10000000</f>
        <v>7268499883.23879</v>
      </c>
      <c r="AA45" s="12" t="n">
        <f aca="false">Z45*(1-$B$9)*(1+$D$7) + AA32*100000000 + AA38*10000000</f>
        <v>8023647479.78266</v>
      </c>
      <c r="AB45" s="12" t="n">
        <f aca="false">AA45*(1-$B$9)*(1+$D$7) + AB32*100000000 + AB38*10000000</f>
        <v>8821147445.18423</v>
      </c>
      <c r="AC45" s="12" t="n">
        <f aca="false">AB45*(1-$B$9)*(1+$D$7) + AC32*100000000 + AC38*10000000</f>
        <v>9662253409.56168</v>
      </c>
      <c r="AD45" s="12" t="n">
        <f aca="false">AC45*(1-$B$9)*(1+$D$7) + AD32*100000000 + AD38*10000000</f>
        <v>10658256110.4847</v>
      </c>
      <c r="AE45" s="12" t="n">
        <f aca="false">AD45*(1-$B$9)*(1+$D$7) + AE32*100000000 + AE38*10000000</f>
        <v>11713740491.3551</v>
      </c>
      <c r="AF45" s="12" t="n">
        <f aca="false">AE45*(1-$B$9)*(1+$D$7) + AF32*100000000 + AF38*10000000</f>
        <v>12830467209.8992</v>
      </c>
      <c r="AG45" s="12" t="n">
        <f aca="false">AF45*(1-$B$9)*(1+$D$7) + AG32*100000000 + AG38*10000000</f>
        <v>14010249039.3122</v>
      </c>
      <c r="AH45" s="12" t="n">
        <f aca="false">AG45*(1-$B$9)*(1+$D$7) + AH32*100000000 + AH38*10000000</f>
        <v>15244952410.8758</v>
      </c>
      <c r="AI45" s="12" t="n">
        <f aca="false">AH45*(1-$B$9)*(1+$D$7) + AI32*100000000 + AI38*10000000</f>
        <v>16536203002.2377</v>
      </c>
      <c r="AJ45" s="12" t="n">
        <f aca="false">AI45*(1-$B$9)*(1+$D$7) + AJ32*100000000 + AJ38*10000000</f>
        <v>17885674611.104</v>
      </c>
      <c r="AK45" s="12" t="n">
        <f aca="false">AJ45*(1-$B$9)*(1+$D$7) + AK32*100000000 + AK38*10000000</f>
        <v>19295090579.5927</v>
      </c>
      <c r="AL45" s="12" t="n">
        <f aca="false">AK45*(1-$B$9)*(1+$D$7) + AL32*100000000 + AL38*10000000</f>
        <v>20766225260.7486</v>
      </c>
    </row>
    <row r="46" customFormat="false" ht="15" hidden="false" customHeight="false" outlineLevel="0" collapsed="false">
      <c r="A46" s="16" t="s">
        <v>106</v>
      </c>
      <c r="B46" s="22" t="n">
        <f aca="false">SUM(B44:B45)</f>
        <v>0</v>
      </c>
      <c r="C46" s="22" t="n">
        <f aca="false">SUM(C44:C45)</f>
        <v>0</v>
      </c>
      <c r="D46" s="22" t="n">
        <f aca="false">SUM(D44:D45)</f>
        <v>0</v>
      </c>
      <c r="E46" s="22" t="n">
        <f aca="false">SUM(E44:E45)</f>
        <v>0</v>
      </c>
      <c r="F46" s="22" t="n">
        <f aca="false">SUM(F44:F45)</f>
        <v>165000000</v>
      </c>
      <c r="G46" s="22" t="n">
        <f aca="false">SUM(G44:G45)</f>
        <v>183250500</v>
      </c>
      <c r="H46" s="22" t="n">
        <f aca="false">SUM(H44:H45)</f>
        <v>366860534.85</v>
      </c>
      <c r="I46" s="22" t="n">
        <f aca="false">SUM(I44:I45)</f>
        <v>844087687.386545</v>
      </c>
      <c r="J46" s="22" t="n">
        <f aca="false">SUM(J44:J45)</f>
        <v>1371805214.82806</v>
      </c>
      <c r="K46" s="22" t="n">
        <f aca="false">SUM(K44:K45)</f>
        <v>2116139011.96017</v>
      </c>
      <c r="L46" s="22" t="n">
        <f aca="false">SUM(L44:L45)</f>
        <v>2766491538.23403</v>
      </c>
      <c r="M46" s="22" t="n">
        <f aca="false">SUM(M44:M45)</f>
        <v>3581150481.07253</v>
      </c>
      <c r="N46" s="22" t="n">
        <f aca="false">SUM(N44:N45)</f>
        <v>4629584913.2472</v>
      </c>
      <c r="O46" s="22" t="n">
        <f aca="false">SUM(O44:O45)</f>
        <v>5601678922.45955</v>
      </c>
      <c r="P46" s="22" t="n">
        <f aca="false">SUM(P44:P45)</f>
        <v>6646215562.77146</v>
      </c>
      <c r="Q46" s="22" t="n">
        <f aca="false">SUM(Q44:Q45)</f>
        <v>7929917408.43748</v>
      </c>
      <c r="R46" s="22" t="n">
        <f aca="false">SUM(R44:R45)</f>
        <v>9142800213.87588</v>
      </c>
      <c r="S46" s="22" t="n">
        <f aca="false">SUM(S44:S45)</f>
        <v>10433782048.1832</v>
      </c>
      <c r="T46" s="22" t="n">
        <f aca="false">SUM(T44:T45)</f>
        <v>11969723937.2611</v>
      </c>
      <c r="U46" s="22" t="n">
        <f aca="false">SUM(U44:U45)</f>
        <v>13440783614.4826</v>
      </c>
      <c r="V46" s="22" t="n">
        <f aca="false">SUM(V44:V45)</f>
        <v>14996024748.3689</v>
      </c>
      <c r="W46" s="22" t="n">
        <f aca="false">SUM(W44:W45)</f>
        <v>16802457680.4145</v>
      </c>
      <c r="X46" s="22" t="n">
        <f aca="false">SUM(X44:X45)</f>
        <v>18715393274.0587</v>
      </c>
      <c r="Y46" s="22" t="n">
        <f aca="false">SUM(Y44:Y45)</f>
        <v>20737302743.3469</v>
      </c>
      <c r="Z46" s="22" t="n">
        <f aca="false">SUM(Z44:Z45)</f>
        <v>23035717029.345</v>
      </c>
      <c r="AA46" s="22" t="n">
        <f aca="false">SUM(AA44:AA45)</f>
        <v>25301478803.6672</v>
      </c>
      <c r="AB46" s="22" t="n">
        <f aca="false">SUM(AB44:AB45)</f>
        <v>27669352046.1493</v>
      </c>
      <c r="AC46" s="22" t="n">
        <f aca="false">SUM(AC44:AC45)</f>
        <v>30306767641.1657</v>
      </c>
      <c r="AD46" s="22" t="n">
        <f aca="false">SUM(AD44:AD45)</f>
        <v>33014467272.4514</v>
      </c>
      <c r="AE46" s="22" t="n">
        <f aca="false">SUM(AE44:AE45)</f>
        <v>35845369013.2125</v>
      </c>
      <c r="AF46" s="22" t="n">
        <f aca="false">SUM(AF44:AF45)</f>
        <v>38967488813.6372</v>
      </c>
      <c r="AG46" s="22" t="n">
        <f aca="false">SUM(AG44:AG45)</f>
        <v>42237169968.6438</v>
      </c>
      <c r="AH46" s="22" t="n">
        <f aca="false">SUM(AH44:AH45)</f>
        <v>45482943682.5153</v>
      </c>
      <c r="AI46" s="22" t="n">
        <f aca="false">SUM(AI44:AI45)</f>
        <v>49019882701.9285</v>
      </c>
      <c r="AJ46" s="22" t="n">
        <f aca="false">SUM(AJ44:AJ45)</f>
        <v>52704282800.8787</v>
      </c>
      <c r="AK46" s="22" t="n">
        <f aca="false">SUM(AK44:AK45)</f>
        <v>56704625350.7059</v>
      </c>
      <c r="AL46" s="22" t="n">
        <f aca="false">SUM(AL44:AL45)</f>
        <v>60712727866.8528</v>
      </c>
    </row>
    <row r="47" customFormat="false" ht="15" hidden="false" customHeight="false" outlineLevel="0" collapsed="false">
      <c r="A47" s="13" t="s">
        <v>107</v>
      </c>
      <c r="B47" s="12" t="n">
        <f aca="false">B43 * $B$5</f>
        <v>0</v>
      </c>
      <c r="C47" s="12" t="n">
        <f aca="false">C43 * $B$5</f>
        <v>0</v>
      </c>
      <c r="D47" s="12" t="n">
        <f aca="false">D43 * $B$5</f>
        <v>0</v>
      </c>
      <c r="E47" s="12" t="n">
        <f aca="false">E43 * $B$5</f>
        <v>12600</v>
      </c>
      <c r="F47" s="12" t="n">
        <f aca="false">F43 * $B$5</f>
        <v>13600</v>
      </c>
      <c r="G47" s="12" t="n">
        <f aca="false">G43 * $B$5</f>
        <v>14700</v>
      </c>
      <c r="H47" s="12" t="n">
        <f aca="false">H43 * $B$5</f>
        <v>15900</v>
      </c>
      <c r="I47" s="12" t="n">
        <f aca="false">I43 * $B$5</f>
        <v>51600</v>
      </c>
      <c r="J47" s="12" t="n">
        <f aca="false">J43 * $B$5</f>
        <v>93000</v>
      </c>
      <c r="K47" s="12" t="n">
        <f aca="false">K43 * $B$5</f>
        <v>140700</v>
      </c>
      <c r="L47" s="12" t="n">
        <f aca="false">L43 * $B$5</f>
        <v>195300</v>
      </c>
      <c r="M47" s="12" t="n">
        <f aca="false">M43 * $B$5</f>
        <v>257400</v>
      </c>
      <c r="N47" s="12" t="n">
        <f aca="false">N43 * $B$5</f>
        <v>328900</v>
      </c>
      <c r="O47" s="12" t="n">
        <f aca="false">O43 * $B$5</f>
        <v>409500</v>
      </c>
      <c r="P47" s="12" t="n">
        <f aca="false">P43 * $B$5</f>
        <v>501500</v>
      </c>
      <c r="Q47" s="12" t="n">
        <f aca="false">Q43 * $B$5</f>
        <v>606100</v>
      </c>
      <c r="R47" s="12" t="n">
        <f aca="false">R43 * $B$5</f>
        <v>724500</v>
      </c>
      <c r="S47" s="12" t="n">
        <f aca="false">S43 * $B$5</f>
        <v>857900</v>
      </c>
      <c r="T47" s="12" t="n">
        <f aca="false">T43 * $B$5</f>
        <v>1007500</v>
      </c>
      <c r="U47" s="12" t="n">
        <f aca="false">U43 * $B$5</f>
        <v>1174500</v>
      </c>
      <c r="V47" s="12" t="n">
        <f aca="false">V43 * $B$5</f>
        <v>1363000</v>
      </c>
      <c r="W47" s="12" t="n">
        <f aca="false">W43 * $B$5</f>
        <v>1574800</v>
      </c>
      <c r="X47" s="12" t="n">
        <f aca="false">X43 * $B$5</f>
        <v>1866600</v>
      </c>
      <c r="Y47" s="12" t="n">
        <f aca="false">Y43 * $B$5</f>
        <v>2194100</v>
      </c>
      <c r="Z47" s="12" t="n">
        <f aca="false">Z43 * $B$5</f>
        <v>2560000</v>
      </c>
      <c r="AA47" s="12" t="n">
        <f aca="false">AA43 * $B$5</f>
        <v>2971300</v>
      </c>
      <c r="AB47" s="12" t="n">
        <f aca="false">AB43 * $B$5</f>
        <v>3431600</v>
      </c>
      <c r="AC47" s="12" t="n">
        <f aca="false">AC43 * $B$5</f>
        <v>3949400</v>
      </c>
      <c r="AD47" s="12" t="n">
        <f aca="false">AD43 * $B$5</f>
        <v>4524000</v>
      </c>
      <c r="AE47" s="12" t="n">
        <f aca="false">AE43 * $B$5</f>
        <v>5076000</v>
      </c>
      <c r="AF47" s="12" t="n">
        <f aca="false">AF43 * $B$5</f>
        <v>5684000</v>
      </c>
      <c r="AG47" s="12" t="n">
        <f aca="false">AG43 * $B$5</f>
        <v>6356800</v>
      </c>
      <c r="AH47" s="12" t="n">
        <f aca="false">AH43 * $B$5</f>
        <v>7104000</v>
      </c>
      <c r="AI47" s="12" t="n">
        <f aca="false">AI43 * $B$5</f>
        <v>7929800</v>
      </c>
      <c r="AJ47" s="12" t="n">
        <f aca="false">AJ43 * $B$5</f>
        <v>8838400</v>
      </c>
      <c r="AK47" s="12" t="n">
        <f aca="false">AK43 * $B$5</f>
        <v>9989700</v>
      </c>
      <c r="AL47" s="12" t="n">
        <f aca="false">AL43 * $B$5</f>
        <v>11270000</v>
      </c>
    </row>
    <row r="48" customFormat="false" ht="15" hidden="false" customHeight="false" outlineLevel="0" collapsed="false">
      <c r="A48" s="13" t="s">
        <v>108</v>
      </c>
      <c r="B48" s="12" t="n">
        <f aca="false">B39 * $D$8</f>
        <v>0</v>
      </c>
      <c r="C48" s="12" t="n">
        <f aca="false">C39 * $D$8</f>
        <v>0</v>
      </c>
      <c r="D48" s="12" t="n">
        <f aca="false">D39 * $D$8</f>
        <v>0</v>
      </c>
      <c r="E48" s="12" t="n">
        <f aca="false">E39 * $D$8</f>
        <v>0</v>
      </c>
      <c r="F48" s="12" t="n">
        <f aca="false">F39 * $D$8</f>
        <v>0</v>
      </c>
      <c r="G48" s="12" t="n">
        <f aca="false">G39 * $D$8</f>
        <v>0</v>
      </c>
      <c r="H48" s="12" t="n">
        <f aca="false">H39 * $D$8</f>
        <v>0</v>
      </c>
      <c r="I48" s="12" t="n">
        <f aca="false">I39 * $D$8</f>
        <v>250000</v>
      </c>
      <c r="J48" s="12" t="n">
        <f aca="false">J39 * $D$8</f>
        <v>500000</v>
      </c>
      <c r="K48" s="12" t="n">
        <f aca="false">K39 * $D$8</f>
        <v>750000</v>
      </c>
      <c r="L48" s="12" t="n">
        <f aca="false">L39 * $D$8</f>
        <v>1000000</v>
      </c>
      <c r="M48" s="12" t="n">
        <f aca="false">M39 * $D$8</f>
        <v>1250000</v>
      </c>
      <c r="N48" s="12" t="n">
        <f aca="false">N39 * $D$8</f>
        <v>1500000</v>
      </c>
      <c r="O48" s="12" t="n">
        <f aca="false">O39 * $D$8</f>
        <v>1750000</v>
      </c>
      <c r="P48" s="12" t="n">
        <f aca="false">P39 * $D$8</f>
        <v>2000000</v>
      </c>
      <c r="Q48" s="12" t="n">
        <f aca="false">Q39 * $D$8</f>
        <v>2250000</v>
      </c>
      <c r="R48" s="12" t="n">
        <f aca="false">R39 * $D$8</f>
        <v>2500000</v>
      </c>
      <c r="S48" s="12" t="n">
        <f aca="false">S39 * $D$8</f>
        <v>2750000</v>
      </c>
      <c r="T48" s="12" t="n">
        <f aca="false">T39 * $D$8</f>
        <v>3000000</v>
      </c>
      <c r="U48" s="12" t="n">
        <f aca="false">U39 * $D$8</f>
        <v>3250000</v>
      </c>
      <c r="V48" s="12" t="n">
        <f aca="false">V39 * $D$8</f>
        <v>3500000</v>
      </c>
      <c r="W48" s="12" t="n">
        <f aca="false">W39 * $D$8</f>
        <v>3750000</v>
      </c>
      <c r="X48" s="12" t="n">
        <f aca="false">X39 * $D$8</f>
        <v>4000000</v>
      </c>
      <c r="Y48" s="12" t="n">
        <f aca="false">Y39 * $D$8</f>
        <v>4250000</v>
      </c>
      <c r="Z48" s="12" t="n">
        <f aca="false">Z39 * $D$8</f>
        <v>4500000</v>
      </c>
      <c r="AA48" s="12" t="n">
        <f aca="false">AA39 * $D$8</f>
        <v>4750000</v>
      </c>
      <c r="AB48" s="12" t="n">
        <f aca="false">AB39 * $D$8</f>
        <v>5000000</v>
      </c>
      <c r="AC48" s="12" t="n">
        <f aca="false">AC39 * $D$8</f>
        <v>5250000</v>
      </c>
      <c r="AD48" s="12" t="n">
        <f aca="false">AD39 * $D$8</f>
        <v>5500000</v>
      </c>
      <c r="AE48" s="12" t="n">
        <f aca="false">AE39 * $D$8</f>
        <v>5750000</v>
      </c>
      <c r="AF48" s="12" t="n">
        <f aca="false">AF39 * $D$8</f>
        <v>6000000</v>
      </c>
      <c r="AG48" s="12" t="n">
        <f aca="false">AG39 * $D$8</f>
        <v>6250000</v>
      </c>
      <c r="AH48" s="12" t="n">
        <f aca="false">AH39 * $D$8</f>
        <v>6500000</v>
      </c>
      <c r="AI48" s="12" t="n">
        <f aca="false">AI39 * $D$8</f>
        <v>7000000</v>
      </c>
      <c r="AJ48" s="12" t="n">
        <f aca="false">AJ39 * $D$8</f>
        <v>7500000</v>
      </c>
      <c r="AK48" s="12" t="n">
        <f aca="false">AK39 * $D$8</f>
        <v>8000000</v>
      </c>
      <c r="AL48" s="12" t="n">
        <f aca="false">AL39 * $D$8</f>
        <v>8500000</v>
      </c>
    </row>
    <row r="49" customFormat="false" ht="15" hidden="false" customHeight="false" outlineLevel="0" collapsed="false">
      <c r="A49" s="13" t="s">
        <v>109</v>
      </c>
      <c r="B49" s="12" t="n">
        <f aca="false">B46 * $B$6</f>
        <v>0</v>
      </c>
      <c r="C49" s="12" t="n">
        <f aca="false">C46 * $B$6</f>
        <v>0</v>
      </c>
      <c r="D49" s="12" t="n">
        <f aca="false">D46 * $B$6</f>
        <v>0</v>
      </c>
      <c r="E49" s="12" t="n">
        <f aca="false">E46 * $B$6</f>
        <v>0</v>
      </c>
      <c r="F49" s="12" t="n">
        <f aca="false">F46 * $B$6</f>
        <v>165000</v>
      </c>
      <c r="G49" s="12" t="n">
        <f aca="false">G46 * $B$6</f>
        <v>183250.5</v>
      </c>
      <c r="H49" s="12" t="n">
        <f aca="false">H46 * $B$6</f>
        <v>366860.53485</v>
      </c>
      <c r="I49" s="12" t="n">
        <f aca="false">I46 * $B$6</f>
        <v>844087.687386545</v>
      </c>
      <c r="J49" s="12" t="n">
        <f aca="false">J46 * $B$6</f>
        <v>1371805.21482806</v>
      </c>
      <c r="K49" s="12" t="n">
        <f aca="false">K46 * $B$6</f>
        <v>2116139.01196017</v>
      </c>
      <c r="L49" s="12" t="n">
        <f aca="false">L46 * $B$6</f>
        <v>2766491.53823403</v>
      </c>
      <c r="M49" s="12" t="n">
        <f aca="false">M46 * $B$6</f>
        <v>3581150.48107253</v>
      </c>
      <c r="N49" s="12" t="n">
        <f aca="false">N46 * $B$6</f>
        <v>4629584.9132472</v>
      </c>
      <c r="O49" s="12" t="n">
        <f aca="false">O46 * $B$6</f>
        <v>5601678.92245955</v>
      </c>
      <c r="P49" s="12" t="n">
        <f aca="false">P46 * $B$6</f>
        <v>6646215.56277146</v>
      </c>
      <c r="Q49" s="12" t="n">
        <f aca="false">Q46 * $B$6</f>
        <v>7929917.40843748</v>
      </c>
      <c r="R49" s="12" t="n">
        <f aca="false">R46 * $B$6</f>
        <v>9142800.21387588</v>
      </c>
      <c r="S49" s="12" t="n">
        <f aca="false">S46 * $B$6</f>
        <v>10433782.0481832</v>
      </c>
      <c r="T49" s="12" t="n">
        <f aca="false">T46 * $B$6</f>
        <v>11969723.9372611</v>
      </c>
      <c r="U49" s="12" t="n">
        <f aca="false">U46 * $B$6</f>
        <v>13440783.6144826</v>
      </c>
      <c r="V49" s="12" t="n">
        <f aca="false">V46 * $B$6</f>
        <v>14996024.7483689</v>
      </c>
      <c r="W49" s="12" t="n">
        <f aca="false">W46 * $B$6</f>
        <v>16802457.6804145</v>
      </c>
      <c r="X49" s="12" t="n">
        <f aca="false">X46 * $B$6</f>
        <v>18715393.2740587</v>
      </c>
      <c r="Y49" s="12" t="n">
        <f aca="false">Y46 * $B$6</f>
        <v>20737302.7433469</v>
      </c>
      <c r="Z49" s="12" t="n">
        <f aca="false">Z46 * $B$6</f>
        <v>23035717.029345</v>
      </c>
      <c r="AA49" s="12" t="n">
        <f aca="false">AA46 * $B$6</f>
        <v>25301478.8036672</v>
      </c>
      <c r="AB49" s="12" t="n">
        <f aca="false">AB46 * $B$6</f>
        <v>27669352.0461493</v>
      </c>
      <c r="AC49" s="12" t="n">
        <f aca="false">AC46 * $B$6</f>
        <v>30306767.6411657</v>
      </c>
      <c r="AD49" s="12" t="n">
        <f aca="false">AD46 * $B$6</f>
        <v>33014467.2724514</v>
      </c>
      <c r="AE49" s="12" t="n">
        <f aca="false">AE46 * $B$6</f>
        <v>35845369.0132125</v>
      </c>
      <c r="AF49" s="12" t="n">
        <f aca="false">AF46 * $B$6</f>
        <v>38967488.8136372</v>
      </c>
      <c r="AG49" s="12" t="n">
        <f aca="false">AG46 * $B$6</f>
        <v>42237169.9686438</v>
      </c>
      <c r="AH49" s="12" t="n">
        <f aca="false">AH46 * $B$6</f>
        <v>45482943.6825153</v>
      </c>
      <c r="AI49" s="12" t="n">
        <f aca="false">AI46 * $B$6</f>
        <v>49019882.7019285</v>
      </c>
      <c r="AJ49" s="12" t="n">
        <f aca="false">AJ46 * $B$6</f>
        <v>52704282.8008787</v>
      </c>
      <c r="AK49" s="12" t="n">
        <f aca="false">AK46 * $B$6</f>
        <v>56704625.3507059</v>
      </c>
      <c r="AL49" s="12" t="n">
        <f aca="false">AL46 * $B$6</f>
        <v>60712727.8668528</v>
      </c>
    </row>
    <row r="50" customFormat="false" ht="15" hidden="false" customHeight="false" outlineLevel="0" collapsed="false">
      <c r="A50" s="18" t="s">
        <v>110</v>
      </c>
      <c r="B50" s="19" t="n">
        <f aca="false">B41 + B47 + B48 + B49</f>
        <v>0</v>
      </c>
      <c r="C50" s="19" t="n">
        <f aca="false">C41 + C47 + C48 + C49</f>
        <v>0</v>
      </c>
      <c r="D50" s="19" t="n">
        <f aca="false">D41 + D47 + D48 + D49</f>
        <v>0</v>
      </c>
      <c r="E50" s="19" t="n">
        <f aca="false">E41 + E47 + E48 + E49</f>
        <v>12600</v>
      </c>
      <c r="F50" s="19" t="n">
        <f aca="false">F41 + F47 + F48 + F49</f>
        <v>178600</v>
      </c>
      <c r="G50" s="19" t="n">
        <f aca="false">G41 + G47 + G48 + G49</f>
        <v>197950.5</v>
      </c>
      <c r="H50" s="19" t="n">
        <f aca="false">H41 + H47 + H48 + H49</f>
        <v>382760.53485</v>
      </c>
      <c r="I50" s="19" t="n">
        <f aca="false">I41 + I47 + I48 + I49</f>
        <v>13645687.6873865</v>
      </c>
      <c r="J50" s="19" t="n">
        <f aca="false">J41 + J47 + J48 + J49</f>
        <v>14464805.2148281</v>
      </c>
      <c r="K50" s="19" t="n">
        <f aca="false">K41 + K47 + K48 + K49</f>
        <v>15506839.0119602</v>
      </c>
      <c r="L50" s="19" t="n">
        <f aca="false">L41 + L47 + L48 + L49</f>
        <v>16461791.538234</v>
      </c>
      <c r="M50" s="19" t="n">
        <f aca="false">M41 + M47 + M48 + M49</f>
        <v>20088550.4810725</v>
      </c>
      <c r="N50" s="19" t="n">
        <f aca="false">N41 + N47 + N48 + N49</f>
        <v>21458484.9132472</v>
      </c>
      <c r="O50" s="19" t="n">
        <f aca="false">O41 + O47 + O48 + O49</f>
        <v>22761178.9224596</v>
      </c>
      <c r="P50" s="19" t="n">
        <f aca="false">P41 + P47 + P48 + P49</f>
        <v>24147715.5627715</v>
      </c>
      <c r="Q50" s="19" t="n">
        <f aca="false">Q41 + Q47 + Q48 + Q49</f>
        <v>25786017.4084375</v>
      </c>
      <c r="R50" s="19" t="n">
        <f aca="false">R41 + R47 + R48 + R49</f>
        <v>27367300.2138759</v>
      </c>
      <c r="S50" s="19" t="n">
        <f aca="false">S41 + S47 + S48 + S49</f>
        <v>29041682.0481832</v>
      </c>
      <c r="T50" s="19" t="n">
        <f aca="false">T41 + T47 + T48 + T49</f>
        <v>30977223.9372611</v>
      </c>
      <c r="U50" s="19" t="n">
        <f aca="false">U41 + U47 + U48 + U49</f>
        <v>32865283.6144826</v>
      </c>
      <c r="V50" s="19" t="n">
        <f aca="false">V41 + V47 + V48 + V49</f>
        <v>34859024.7483689</v>
      </c>
      <c r="W50" s="19" t="n">
        <f aca="false">W41 + W47 + W48 + W49</f>
        <v>37127257.6804145</v>
      </c>
      <c r="X50" s="19" t="n">
        <f aca="false">X41 + X47 + X48 + X49</f>
        <v>39581993.2740587</v>
      </c>
      <c r="Y50" s="19" t="n">
        <f aca="false">Y41 + Y47 + Y48 + Y49</f>
        <v>42181402.7433469</v>
      </c>
      <c r="Z50" s="19" t="n">
        <f aca="false">Z41 + Z47 + Z48 + Z49</f>
        <v>45095717.029345</v>
      </c>
      <c r="AA50" s="19" t="n">
        <f aca="false">AA41 + AA47 + AA48 + AA49</f>
        <v>48022778.8036672</v>
      </c>
      <c r="AB50" s="19" t="n">
        <f aca="false">AB41 + AB47 + AB48 + AB49</f>
        <v>51100952.0461493</v>
      </c>
      <c r="AC50" s="19" t="n">
        <f aca="false">AC41 + AC47 + AC48 + AC49</f>
        <v>54506167.6411657</v>
      </c>
      <c r="AD50" s="19" t="n">
        <f aca="false">AD41 + AD47 + AD48 + AD49</f>
        <v>60538467.2724514</v>
      </c>
      <c r="AE50" s="19" t="n">
        <f aca="false">AE41 + AE47 + AE48 + AE49</f>
        <v>64171369.0132125</v>
      </c>
      <c r="AF50" s="19" t="n">
        <f aca="false">AF41 + AF47 + AF48 + AF49</f>
        <v>68151488.8136372</v>
      </c>
      <c r="AG50" s="19" t="n">
        <f aca="false">AG41 + AG47 + AG48 + AG49</f>
        <v>72343969.9686438</v>
      </c>
      <c r="AH50" s="19" t="n">
        <f aca="false">AH41 + AH47 + AH48 + AH49</f>
        <v>76586943.6825153</v>
      </c>
      <c r="AI50" s="19" t="n">
        <f aca="false">AI41 + AI47 + AI48 + AI49</f>
        <v>91449682.7019285</v>
      </c>
      <c r="AJ50" s="19" t="n">
        <f aca="false">AJ41 + AJ47 + AJ48 + AJ49</f>
        <v>96542682.8008786</v>
      </c>
      <c r="AK50" s="19" t="n">
        <f aca="false">AK41 + AK47 + AK48 + AK49</f>
        <v>102194325.350706</v>
      </c>
      <c r="AL50" s="19" t="n">
        <f aca="false">AL41 + AL47 + AL48 + AL49</f>
        <v>107982727.866853</v>
      </c>
    </row>
    <row r="51" customFormat="false" ht="15" hidden="false" customHeight="false" outlineLevel="0" collapsed="false">
      <c r="A51" s="18" t="s">
        <v>111</v>
      </c>
      <c r="B51" s="19" t="n">
        <f aca="false">(B47 + B48)*12</f>
        <v>0</v>
      </c>
      <c r="C51" s="19" t="n">
        <f aca="false">(C47 + C48)*12</f>
        <v>0</v>
      </c>
      <c r="D51" s="19" t="n">
        <f aca="false">(D47 + D48)*12</f>
        <v>0</v>
      </c>
      <c r="E51" s="19" t="n">
        <f aca="false">(E47 + E48)*12</f>
        <v>151200</v>
      </c>
      <c r="F51" s="19" t="n">
        <f aca="false">(F47 + F48)*12</f>
        <v>163200</v>
      </c>
      <c r="G51" s="19" t="n">
        <f aca="false">(G47 + G48)*12</f>
        <v>176400</v>
      </c>
      <c r="H51" s="19" t="n">
        <f aca="false">(H47 + H48)*12</f>
        <v>190800</v>
      </c>
      <c r="I51" s="19" t="n">
        <f aca="false">(I47 + I48)*12</f>
        <v>3619200</v>
      </c>
      <c r="J51" s="19" t="n">
        <f aca="false">(J47 + J48)*12</f>
        <v>7116000</v>
      </c>
      <c r="K51" s="19" t="n">
        <f aca="false">(K47 + K48)*12</f>
        <v>10688400</v>
      </c>
      <c r="L51" s="19" t="n">
        <f aca="false">(L47 + L48)*12</f>
        <v>14343600</v>
      </c>
      <c r="M51" s="19" t="n">
        <f aca="false">(M47 + M48)*12</f>
        <v>18088800</v>
      </c>
      <c r="N51" s="19" t="n">
        <f aca="false">(N47 + N48)*12</f>
        <v>21946800</v>
      </c>
      <c r="O51" s="19" t="n">
        <f aca="false">(O47 + O48)*12</f>
        <v>25914000</v>
      </c>
      <c r="P51" s="19" t="n">
        <f aca="false">(P47 + P48)*12</f>
        <v>30018000</v>
      </c>
      <c r="Q51" s="19" t="n">
        <f aca="false">(Q47 + Q48)*12</f>
        <v>34273200</v>
      </c>
      <c r="R51" s="19" t="n">
        <f aca="false">(R47 + R48)*12</f>
        <v>38694000</v>
      </c>
      <c r="S51" s="19" t="n">
        <f aca="false">(S47 + S48)*12</f>
        <v>43294800</v>
      </c>
      <c r="T51" s="19" t="n">
        <f aca="false">(T47 + T48)*12</f>
        <v>48090000</v>
      </c>
      <c r="U51" s="19" t="n">
        <f aca="false">(U47 + U48)*12</f>
        <v>53094000</v>
      </c>
      <c r="V51" s="19" t="n">
        <f aca="false">(V47 + V48)*12</f>
        <v>58356000</v>
      </c>
      <c r="W51" s="19" t="n">
        <f aca="false">(W47 + W48)*12</f>
        <v>63897600</v>
      </c>
      <c r="X51" s="19" t="n">
        <f aca="false">(X47 + X48)*12</f>
        <v>70399200</v>
      </c>
      <c r="Y51" s="19" t="n">
        <f aca="false">(Y47 + Y48)*12</f>
        <v>77329200</v>
      </c>
      <c r="Z51" s="19" t="n">
        <f aca="false">(Z47 + Z48)*12</f>
        <v>84720000</v>
      </c>
      <c r="AA51" s="19" t="n">
        <f aca="false">(AA47 + AA48)*12</f>
        <v>92655600</v>
      </c>
      <c r="AB51" s="19" t="n">
        <f aca="false">(AB47 + AB48)*12</f>
        <v>101179200</v>
      </c>
      <c r="AC51" s="19" t="n">
        <f aca="false">(AC47 + AC48)*12</f>
        <v>110392800</v>
      </c>
      <c r="AD51" s="19" t="n">
        <f aca="false">(AD47 + AD48)*12</f>
        <v>120288000</v>
      </c>
      <c r="AE51" s="19" t="n">
        <f aca="false">(AE47 + AE48)*12</f>
        <v>129912000</v>
      </c>
      <c r="AF51" s="19" t="n">
        <f aca="false">(AF47 + AF48)*12</f>
        <v>140208000</v>
      </c>
      <c r="AG51" s="19" t="n">
        <f aca="false">(AG47 + AG48)*12</f>
        <v>151281600</v>
      </c>
      <c r="AH51" s="19" t="n">
        <f aca="false">(AH47 + AH48)*12</f>
        <v>163248000</v>
      </c>
      <c r="AI51" s="19" t="n">
        <f aca="false">(AI47 + AI48)*12</f>
        <v>179157600</v>
      </c>
      <c r="AJ51" s="19" t="n">
        <f aca="false">(AJ47 + AJ48)*12</f>
        <v>196060800</v>
      </c>
      <c r="AK51" s="19" t="n">
        <f aca="false">(AK47 + AK48)*12</f>
        <v>215876400</v>
      </c>
      <c r="AL51" s="19" t="n">
        <f aca="false">(AL47 + AL48)*12</f>
        <v>237240000</v>
      </c>
    </row>
  </sheetData>
  <mergeCells count="5">
    <mergeCell ref="D13:E13"/>
    <mergeCell ref="D14:E14"/>
    <mergeCell ref="D15:E15"/>
    <mergeCell ref="D16:E16"/>
    <mergeCell ref="D17:E17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N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I17" activeCellId="0" sqref="I17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1" width="78"/>
    <col collapsed="false" customWidth="true" hidden="false" outlineLevel="0" max="2" min="2" style="1" width="17"/>
    <col collapsed="false" customWidth="true" hidden="false" outlineLevel="0" max="14" min="3" style="1" width="16"/>
  </cols>
  <sheetData>
    <row r="1" customFormat="false" ht="18.55" hidden="false" customHeight="false" outlineLevel="0" collapsed="false">
      <c r="A1" s="2" t="s">
        <v>112</v>
      </c>
    </row>
    <row r="3" customFormat="false" ht="15" hidden="false" customHeight="false" outlineLevel="0" collapsed="false">
      <c r="A3" s="23" t="s">
        <v>113</v>
      </c>
    </row>
    <row r="4" customFormat="false" ht="15" hidden="false" customHeight="false" outlineLevel="0" collapsed="false">
      <c r="A4" s="4" t="s">
        <v>114</v>
      </c>
      <c r="B4" s="4" t="s">
        <v>115</v>
      </c>
      <c r="C4" s="4" t="s">
        <v>116</v>
      </c>
      <c r="D4" s="4" t="s">
        <v>117</v>
      </c>
      <c r="E4" s="4" t="s">
        <v>118</v>
      </c>
      <c r="F4" s="4" t="s">
        <v>119</v>
      </c>
      <c r="G4" s="4" t="s">
        <v>120</v>
      </c>
      <c r="H4" s="4" t="s">
        <v>121</v>
      </c>
      <c r="I4" s="4" t="s">
        <v>122</v>
      </c>
      <c r="J4" s="4" t="s">
        <v>123</v>
      </c>
      <c r="K4" s="4" t="s">
        <v>124</v>
      </c>
      <c r="L4" s="4" t="s">
        <v>125</v>
      </c>
      <c r="M4" s="4" t="s">
        <v>126</v>
      </c>
      <c r="N4" s="4" t="s">
        <v>127</v>
      </c>
    </row>
    <row r="5" customFormat="false" ht="15" hidden="false" customHeight="false" outlineLevel="0" collapsed="false">
      <c r="A5" s="13" t="s">
        <v>128</v>
      </c>
      <c r="B5" s="12" t="n">
        <f aca="false">SUM('Допущения и Когорты'!B41:D41)</f>
        <v>0</v>
      </c>
      <c r="C5" s="12" t="n">
        <f aca="false">SUM('Допущения и Когорты'!E41:H41)</f>
        <v>0</v>
      </c>
      <c r="D5" s="12" t="n">
        <f aca="false">SUM('Допущения и Когорты'!I41:K41)</f>
        <v>37500000</v>
      </c>
      <c r="E5" s="12" t="n">
        <f aca="false">SUM('Допущения и Когорты'!L41:N41)</f>
        <v>42500000</v>
      </c>
      <c r="F5" s="12" t="n">
        <f aca="false">SUM('Допущения и Когорты'!O41:Q41)</f>
        <v>45000000</v>
      </c>
      <c r="G5" s="12" t="n">
        <f aca="false">SUM('Допущения и Когорты'!R41:T41)</f>
        <v>45000000</v>
      </c>
      <c r="H5" s="12" t="n">
        <f aca="false">SUM('Допущения и Когорты'!U41:W41)</f>
        <v>45000000</v>
      </c>
      <c r="I5" s="12" t="n">
        <f aca="false">SUM('Допущения и Когорты'!X41:Z41)</f>
        <v>45000000</v>
      </c>
      <c r="J5" s="12" t="n">
        <f aca="false">SUM('Допущения и Когорты'!AA41:AC41)</f>
        <v>45000000</v>
      </c>
      <c r="K5" s="12" t="n">
        <f aca="false">SUM('Допущения и Когорты'!AD41:AF41)</f>
        <v>52500000</v>
      </c>
      <c r="L5" s="12" t="n">
        <f aca="false">SUM('Допущения и Когорты'!AG41:AI41)</f>
        <v>62500000</v>
      </c>
      <c r="M5" s="12" t="n">
        <f aca="false">SUM('Допущения и Когорты'!AJ41:AL41)</f>
        <v>82500000</v>
      </c>
      <c r="N5" s="12" t="n">
        <f aca="false">SUM(B5:M5)</f>
        <v>502500000</v>
      </c>
    </row>
    <row r="6" customFormat="false" ht="15" hidden="false" customHeight="false" outlineLevel="0" collapsed="false">
      <c r="A6" s="13" t="s">
        <v>129</v>
      </c>
      <c r="B6" s="12" t="n">
        <f aca="false">SUM('Допущения и Когорты'!B47:D47)</f>
        <v>0</v>
      </c>
      <c r="C6" s="12" t="n">
        <f aca="false">SUM('Допущения и Когорты'!E47:H47)</f>
        <v>56800</v>
      </c>
      <c r="D6" s="12" t="n">
        <f aca="false">SUM('Допущения и Когорты'!I47:K47)</f>
        <v>285300</v>
      </c>
      <c r="E6" s="12" t="n">
        <f aca="false">SUM('Допущения и Когорты'!L47:N47)</f>
        <v>781600</v>
      </c>
      <c r="F6" s="12" t="n">
        <f aca="false">SUM('Допущения и Когорты'!O47:Q47)</f>
        <v>1517100</v>
      </c>
      <c r="G6" s="12" t="n">
        <f aca="false">SUM('Допущения и Когорты'!R47:T47)</f>
        <v>2589900</v>
      </c>
      <c r="H6" s="12" t="n">
        <f aca="false">SUM('Допущения и Когорты'!U47:W47)</f>
        <v>4112300</v>
      </c>
      <c r="I6" s="12" t="n">
        <f aca="false">SUM('Допущения и Когорты'!X47:Z47)</f>
        <v>6620700</v>
      </c>
      <c r="J6" s="12" t="n">
        <f aca="false">SUM('Допущения и Когорты'!AA47:AC47)</f>
        <v>10352300</v>
      </c>
      <c r="K6" s="12" t="n">
        <f aca="false">SUM('Допущения и Когорты'!AD47:AF47)</f>
        <v>15284000</v>
      </c>
      <c r="L6" s="12" t="n">
        <f aca="false">SUM('Допущения и Когорты'!AG47:AI47)</f>
        <v>21390600</v>
      </c>
      <c r="M6" s="12" t="n">
        <f aca="false">SUM('Допущения и Когорты'!AJ47:AL47)</f>
        <v>30098100</v>
      </c>
      <c r="N6" s="12" t="n">
        <f aca="false">SUM(B6:M6)</f>
        <v>93088700</v>
      </c>
    </row>
    <row r="7" customFormat="false" ht="15" hidden="false" customHeight="false" outlineLevel="0" collapsed="false">
      <c r="A7" s="13" t="s">
        <v>130</v>
      </c>
      <c r="B7" s="12" t="n">
        <f aca="false">SUM('Допущения и Когорты'!B48:D48)</f>
        <v>0</v>
      </c>
      <c r="C7" s="12" t="n">
        <f aca="false">SUM('Допущения и Когорты'!E48:H48)</f>
        <v>0</v>
      </c>
      <c r="D7" s="12" t="n">
        <f aca="false">SUM('Допущения и Когорты'!I48:K48)</f>
        <v>1500000</v>
      </c>
      <c r="E7" s="12" t="n">
        <f aca="false">SUM('Допущения и Когорты'!L48:N48)</f>
        <v>3750000</v>
      </c>
      <c r="F7" s="12" t="n">
        <f aca="false">SUM('Допущения и Когорты'!O48:Q48)</f>
        <v>6000000</v>
      </c>
      <c r="G7" s="12" t="n">
        <f aca="false">SUM('Допущения и Когорты'!R48:T48)</f>
        <v>8250000</v>
      </c>
      <c r="H7" s="12" t="n">
        <f aca="false">SUM('Допущения и Когорты'!U48:W48)</f>
        <v>10500000</v>
      </c>
      <c r="I7" s="12" t="n">
        <f aca="false">SUM('Допущения и Когорты'!X48:Z48)</f>
        <v>12750000</v>
      </c>
      <c r="J7" s="12" t="n">
        <f aca="false">SUM('Допущения и Когорты'!AA48:AC48)</f>
        <v>15000000</v>
      </c>
      <c r="K7" s="12" t="n">
        <f aca="false">SUM('Допущения и Когорты'!AD48:AF48)</f>
        <v>17250000</v>
      </c>
      <c r="L7" s="12" t="n">
        <f aca="false">SUM('Допущения и Когорты'!AG48:AI48)</f>
        <v>19750000</v>
      </c>
      <c r="M7" s="12" t="n">
        <f aca="false">SUM('Допущения и Когорты'!AJ48:AL48)</f>
        <v>24000000</v>
      </c>
      <c r="N7" s="12" t="n">
        <f aca="false">SUM(B7:M7)</f>
        <v>118750000</v>
      </c>
    </row>
    <row r="8" customFormat="false" ht="15" hidden="false" customHeight="false" outlineLevel="0" collapsed="false">
      <c r="A8" s="13" t="s">
        <v>131</v>
      </c>
      <c r="B8" s="12" t="n">
        <f aca="false">SUM('Допущения и Когорты'!B49:D49)</f>
        <v>0</v>
      </c>
      <c r="C8" s="12" t="n">
        <f aca="false">SUM('Допущения и Когорты'!E49:H49)</f>
        <v>715111.03485</v>
      </c>
      <c r="D8" s="12" t="n">
        <f aca="false">SUM('Допущения и Когорты'!I49:K49)</f>
        <v>4332031.91417478</v>
      </c>
      <c r="E8" s="12" t="n">
        <f aca="false">SUM('Допущения и Когорты'!L49:N49)</f>
        <v>10977226.9325538</v>
      </c>
      <c r="F8" s="12" t="n">
        <f aca="false">SUM('Допущения и Когорты'!O49:Q49)</f>
        <v>20177811.8936685</v>
      </c>
      <c r="G8" s="12" t="n">
        <f aca="false">SUM('Допущения и Когорты'!R49:T49)</f>
        <v>31546306.1993202</v>
      </c>
      <c r="H8" s="12" t="n">
        <f aca="false">SUM('Допущения и Когорты'!U49:W49)</f>
        <v>45239266.043266</v>
      </c>
      <c r="I8" s="12" t="n">
        <f aca="false">SUM('Допущения и Когорты'!X49:Z49)</f>
        <v>62488413.0467505</v>
      </c>
      <c r="J8" s="12" t="n">
        <f aca="false">SUM('Допущения и Когорты'!AA49:AC49)</f>
        <v>83277598.4909822</v>
      </c>
      <c r="K8" s="12" t="n">
        <f aca="false">SUM('Допущения и Когорты'!AD49:AF49)</f>
        <v>107827325.099301</v>
      </c>
      <c r="L8" s="12" t="n">
        <f aca="false">SUM('Допущения и Когорты'!AG49:AI49)</f>
        <v>136739996.353088</v>
      </c>
      <c r="M8" s="12" t="n">
        <f aca="false">SUM('Допущения и Когорты'!AJ49:AL49)</f>
        <v>170121636.018437</v>
      </c>
      <c r="N8" s="12" t="n">
        <f aca="false">SUM(B8:M8)</f>
        <v>673442723.026392</v>
      </c>
    </row>
    <row r="9" s="1" customFormat="true" ht="15" hidden="false" customHeight="false" outlineLevel="0" collapsed="false">
      <c r="A9" s="16" t="s">
        <v>132</v>
      </c>
      <c r="B9" s="24" t="n">
        <f aca="false">SUM(B5:B8)</f>
        <v>0</v>
      </c>
      <c r="C9" s="24" t="n">
        <f aca="false">SUM(C5:C8)</f>
        <v>771911.03485</v>
      </c>
      <c r="D9" s="24" t="n">
        <f aca="false">SUM(D5:D8)</f>
        <v>43617331.9141748</v>
      </c>
      <c r="E9" s="24" t="n">
        <f aca="false">SUM(E5:E8)</f>
        <v>58008826.9325538</v>
      </c>
      <c r="F9" s="24" t="n">
        <f aca="false">SUM(F5:F8)</f>
        <v>72694911.8936685</v>
      </c>
      <c r="G9" s="24" t="n">
        <f aca="false">SUM(G5:G8)</f>
        <v>87386206.1993202</v>
      </c>
      <c r="H9" s="24" t="n">
        <f aca="false">SUM(H5:H8)</f>
        <v>104851566.043266</v>
      </c>
      <c r="I9" s="24" t="n">
        <f aca="false">SUM(I5:I8)</f>
        <v>126859113.046751</v>
      </c>
      <c r="J9" s="24" t="n">
        <f aca="false">SUM(J5:J8)</f>
        <v>153629898.490982</v>
      </c>
      <c r="K9" s="24" t="n">
        <f aca="false">SUM(K5:K8)</f>
        <v>192861325.099301</v>
      </c>
      <c r="L9" s="24" t="n">
        <f aca="false">SUM(L5:L8)</f>
        <v>240380596.353088</v>
      </c>
      <c r="M9" s="24" t="n">
        <f aca="false">SUM(M5:M8)</f>
        <v>306719736.018437</v>
      </c>
      <c r="N9" s="24" t="n">
        <f aca="false">SUM(N5:N8)</f>
        <v>1387781423.02639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P3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J8" activeCellId="0" sqref="J8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1" width="69"/>
    <col collapsed="false" customWidth="true" hidden="false" outlineLevel="0" max="16" min="2" style="1" width="16"/>
  </cols>
  <sheetData>
    <row r="1" customFormat="false" ht="18.55" hidden="false" customHeight="false" outlineLevel="0" collapsed="false">
      <c r="A1" s="2" t="s">
        <v>133</v>
      </c>
    </row>
    <row r="3" customFormat="false" ht="15" hidden="false" customHeight="false" outlineLevel="0" collapsed="false">
      <c r="A3" s="23" t="s">
        <v>134</v>
      </c>
    </row>
    <row r="4" customFormat="false" ht="15" hidden="false" customHeight="false" outlineLevel="0" collapsed="false">
      <c r="A4" s="4" t="s">
        <v>135</v>
      </c>
      <c r="B4" s="4" t="s">
        <v>52</v>
      </c>
      <c r="C4" s="4" t="s">
        <v>53</v>
      </c>
      <c r="D4" s="4" t="s">
        <v>136</v>
      </c>
      <c r="E4" s="4" t="s">
        <v>116</v>
      </c>
      <c r="F4" s="4" t="s">
        <v>117</v>
      </c>
      <c r="G4" s="4" t="s">
        <v>118</v>
      </c>
      <c r="H4" s="4" t="s">
        <v>119</v>
      </c>
      <c r="I4" s="4" t="s">
        <v>120</v>
      </c>
      <c r="J4" s="4" t="s">
        <v>121</v>
      </c>
      <c r="K4" s="4" t="s">
        <v>122</v>
      </c>
      <c r="L4" s="4" t="s">
        <v>123</v>
      </c>
      <c r="M4" s="4" t="s">
        <v>124</v>
      </c>
      <c r="N4" s="4" t="s">
        <v>125</v>
      </c>
      <c r="O4" s="4" t="s">
        <v>126</v>
      </c>
      <c r="P4" s="4" t="s">
        <v>127</v>
      </c>
    </row>
    <row r="5" customFormat="false" ht="15" hidden="false" customHeight="false" outlineLevel="0" collapsed="false">
      <c r="A5" s="13" t="s">
        <v>137</v>
      </c>
      <c r="B5" s="12" t="n">
        <v>4000000</v>
      </c>
      <c r="C5" s="12" t="n">
        <v>18500000</v>
      </c>
      <c r="D5" s="12" t="n">
        <v>20000000</v>
      </c>
      <c r="E5" s="12" t="n">
        <v>20000000</v>
      </c>
      <c r="F5" s="12" t="n">
        <v>21500000</v>
      </c>
      <c r="G5" s="12" t="n">
        <v>21500000</v>
      </c>
      <c r="H5" s="12" t="n">
        <v>21500000</v>
      </c>
      <c r="I5" s="12" t="n">
        <v>24000000</v>
      </c>
      <c r="J5" s="12" t="n">
        <v>24000000</v>
      </c>
      <c r="K5" s="12" t="n">
        <v>24000000</v>
      </c>
      <c r="L5" s="12" t="n">
        <v>24000000</v>
      </c>
      <c r="M5" s="12" t="n">
        <v>24000000</v>
      </c>
      <c r="N5" s="12" t="n">
        <v>24000000</v>
      </c>
      <c r="O5" s="12" t="n">
        <v>24000000</v>
      </c>
      <c r="P5" s="25" t="n">
        <f aca="false">SUM(B5:O5)</f>
        <v>295000000</v>
      </c>
    </row>
    <row r="6" customFormat="false" ht="15" hidden="false" customHeight="false" outlineLevel="0" collapsed="false">
      <c r="A6" s="13" t="s">
        <v>138</v>
      </c>
      <c r="B6" s="12" t="n">
        <v>3000000</v>
      </c>
      <c r="C6" s="12" t="n">
        <v>3000000</v>
      </c>
      <c r="D6" s="12" t="n">
        <v>4000000</v>
      </c>
      <c r="E6" s="12" t="n">
        <v>4000000</v>
      </c>
      <c r="F6" s="12" t="n">
        <v>10000000</v>
      </c>
      <c r="G6" s="12" t="n">
        <v>10000000</v>
      </c>
      <c r="H6" s="12" t="n">
        <v>10000000</v>
      </c>
      <c r="I6" s="12" t="n">
        <v>10000000</v>
      </c>
      <c r="J6" s="12" t="n">
        <v>10000000</v>
      </c>
      <c r="K6" s="12" t="n">
        <v>10000000</v>
      </c>
      <c r="L6" s="12" t="n">
        <v>10000000</v>
      </c>
      <c r="M6" s="12" t="n">
        <v>10000000</v>
      </c>
      <c r="N6" s="12" t="n">
        <v>10000000</v>
      </c>
      <c r="O6" s="12" t="n">
        <v>10000000</v>
      </c>
      <c r="P6" s="25" t="n">
        <f aca="false">SUM(B6:O6)</f>
        <v>114000000</v>
      </c>
    </row>
    <row r="7" customFormat="false" ht="15" hidden="false" customHeight="false" outlineLevel="0" collapsed="false">
      <c r="A7" s="13" t="s">
        <v>139</v>
      </c>
      <c r="B7" s="12" t="n">
        <f aca="false">$B$17</f>
        <v>194714</v>
      </c>
      <c r="C7" s="12" t="n">
        <f aca="false">$B$17*3</f>
        <v>584142</v>
      </c>
      <c r="D7" s="12" t="n">
        <f aca="false">D$14+$B$17*3</f>
        <v>657792</v>
      </c>
      <c r="E7" s="12" t="n">
        <f aca="false">E$14+$B$17*3+$B$16</f>
        <v>757342</v>
      </c>
      <c r="F7" s="12" t="n">
        <f aca="false">F$14*3+$B$17*3+$B$16*3+F15</f>
        <v>1250142</v>
      </c>
      <c r="G7" s="12" t="n">
        <f aca="false">G$14*3+$B$17*3+$B$16*3</f>
        <v>1103742</v>
      </c>
      <c r="H7" s="12" t="n">
        <f aca="false">H$14*3+$B$17*3+$B$16*3</f>
        <v>1103742</v>
      </c>
      <c r="I7" s="12" t="n">
        <f aca="false">I$14*3+$B$17*3+$B$16*3</f>
        <v>1103742</v>
      </c>
      <c r="J7" s="12" t="n">
        <f aca="false">J$14*3+$B$17*3+$B$16*3</f>
        <v>1103742</v>
      </c>
      <c r="K7" s="12" t="n">
        <f aca="false">K$14*3+$B$17*3+$B$16*3</f>
        <v>1103742</v>
      </c>
      <c r="L7" s="12" t="n">
        <f aca="false">L$14*3+$B$17*3+$B$16*3</f>
        <v>1103742</v>
      </c>
      <c r="M7" s="12" t="n">
        <f aca="false">M$14*3+$B$17*3+$B$16*3</f>
        <v>1103742</v>
      </c>
      <c r="N7" s="12" t="n">
        <f aca="false">N$14*3+$B$17*3+$B$16*3</f>
        <v>1103742</v>
      </c>
      <c r="O7" s="12" t="n">
        <f aca="false">O$14*3+$B$17*3+$B$16*3</f>
        <v>1103742</v>
      </c>
      <c r="P7" s="25" t="n">
        <f aca="false">SUM(B7:O7)</f>
        <v>13377810</v>
      </c>
    </row>
    <row r="8" customFormat="false" ht="15" hidden="false" customHeight="false" outlineLevel="0" collapsed="false">
      <c r="A8" s="13" t="s">
        <v>140</v>
      </c>
      <c r="B8" s="12" t="n">
        <v>0</v>
      </c>
      <c r="C8" s="12" t="n">
        <v>0</v>
      </c>
      <c r="D8" s="12" t="n">
        <v>0</v>
      </c>
      <c r="E8" s="12" t="n">
        <v>0</v>
      </c>
      <c r="F8" s="12" t="n">
        <f aca="false">B20</f>
        <v>1000000</v>
      </c>
      <c r="G8" s="12" t="n">
        <f aca="false">B20+B18</f>
        <v>7500000</v>
      </c>
      <c r="H8" s="12" t="n">
        <f aca="false">B18+B20</f>
        <v>7500000</v>
      </c>
      <c r="I8" s="12" t="n">
        <f aca="false">B19</f>
        <v>4000000</v>
      </c>
      <c r="J8" s="12" t="n">
        <f aca="false">B18</f>
        <v>6500000</v>
      </c>
      <c r="K8" s="12" t="n">
        <f aca="false">B20</f>
        <v>1000000</v>
      </c>
      <c r="L8" s="12" t="n">
        <f aca="false">B20</f>
        <v>1000000</v>
      </c>
      <c r="M8" s="12" t="n">
        <f aca="false">B18+B20</f>
        <v>7500000</v>
      </c>
      <c r="N8" s="12" t="n">
        <f aca="false">B19</f>
        <v>4000000</v>
      </c>
      <c r="O8" s="12" t="n">
        <f aca="false">B20</f>
        <v>1000000</v>
      </c>
      <c r="P8" s="25" t="n">
        <f aca="false">SUM(B8:O8)</f>
        <v>41000000</v>
      </c>
    </row>
    <row r="9" customFormat="false" ht="15" hidden="false" customHeight="false" outlineLevel="0" collapsed="false">
      <c r="A9" s="13" t="s">
        <v>141</v>
      </c>
      <c r="B9" s="12" t="n">
        <v>0</v>
      </c>
      <c r="C9" s="12" t="n">
        <v>0</v>
      </c>
      <c r="D9" s="12" t="n">
        <v>1000000</v>
      </c>
      <c r="E9" s="12" t="n">
        <v>2500000</v>
      </c>
      <c r="F9" s="12" t="n">
        <v>6000000</v>
      </c>
      <c r="G9" s="12" t="n">
        <v>6000000</v>
      </c>
      <c r="H9" s="12" t="n">
        <v>8000000</v>
      </c>
      <c r="I9" s="12" t="n">
        <v>8000000</v>
      </c>
      <c r="J9" s="12" t="n">
        <v>8000000</v>
      </c>
      <c r="K9" s="12" t="n">
        <v>9000000</v>
      </c>
      <c r="L9" s="12" t="n">
        <v>9000000</v>
      </c>
      <c r="M9" s="12" t="n">
        <v>10500000</v>
      </c>
      <c r="N9" s="12" t="n">
        <v>10500000</v>
      </c>
      <c r="O9" s="12" t="n">
        <v>12000000</v>
      </c>
      <c r="P9" s="25" t="n">
        <f aca="false">SUM(B9:O9)</f>
        <v>90500000</v>
      </c>
    </row>
    <row r="10" customFormat="false" ht="15" hidden="false" customHeight="false" outlineLevel="0" collapsed="false">
      <c r="A10" s="26" t="s">
        <v>142</v>
      </c>
      <c r="B10" s="27" t="n">
        <f aca="false">SUM(B5:B9)</f>
        <v>7194714</v>
      </c>
      <c r="C10" s="27" t="n">
        <f aca="false">SUM(C5:C9)</f>
        <v>22084142</v>
      </c>
      <c r="D10" s="27" t="n">
        <f aca="false">SUM(D5:D9)</f>
        <v>25657792</v>
      </c>
      <c r="E10" s="27" t="n">
        <f aca="false">SUM(E5:E9)</f>
        <v>27257342</v>
      </c>
      <c r="F10" s="27" t="n">
        <f aca="false">SUM(F5:F9)</f>
        <v>39750142</v>
      </c>
      <c r="G10" s="27" t="n">
        <f aca="false">SUM(G5:G9)</f>
        <v>46103742</v>
      </c>
      <c r="H10" s="27" t="n">
        <f aca="false">SUM(H5:H9)</f>
        <v>48103742</v>
      </c>
      <c r="I10" s="27" t="n">
        <f aca="false">SUM(I5:I9)</f>
        <v>47103742</v>
      </c>
      <c r="J10" s="27" t="n">
        <f aca="false">SUM(J5:J9)</f>
        <v>49603742</v>
      </c>
      <c r="K10" s="27" t="n">
        <f aca="false">SUM(K5:K9)</f>
        <v>45103742</v>
      </c>
      <c r="L10" s="27" t="n">
        <f aca="false">SUM(L5:L9)</f>
        <v>45103742</v>
      </c>
      <c r="M10" s="27" t="n">
        <f aca="false">SUM(M5:M9)</f>
        <v>53103742</v>
      </c>
      <c r="N10" s="27" t="n">
        <f aca="false">SUM(N5:N9)</f>
        <v>49603742</v>
      </c>
      <c r="O10" s="27" t="n">
        <f aca="false">SUM(O5:O9)</f>
        <v>48103742</v>
      </c>
      <c r="P10" s="28" t="n">
        <f aca="false">SUM(P5:P9)</f>
        <v>553877810</v>
      </c>
    </row>
    <row r="12" customFormat="false" ht="15" hidden="false" customHeight="true" outlineLevel="0" collapsed="false">
      <c r="A12" s="29" t="s">
        <v>143</v>
      </c>
    </row>
    <row r="13" customFormat="false" ht="15" hidden="false" customHeight="true" outlineLevel="0" collapsed="false">
      <c r="A13" s="13" t="s">
        <v>144</v>
      </c>
      <c r="B13" s="12" t="s">
        <v>145</v>
      </c>
      <c r="C13" s="12" t="s">
        <v>145</v>
      </c>
      <c r="D13" s="12" t="n">
        <v>491</v>
      </c>
      <c r="E13" s="12" t="n">
        <v>488</v>
      </c>
      <c r="F13" s="12" t="n">
        <v>488</v>
      </c>
      <c r="G13" s="12" t="n">
        <v>488</v>
      </c>
      <c r="H13" s="12" t="n">
        <v>488</v>
      </c>
      <c r="I13" s="12" t="n">
        <v>488</v>
      </c>
      <c r="J13" s="12" t="n">
        <v>488</v>
      </c>
      <c r="K13" s="12" t="n">
        <v>488</v>
      </c>
      <c r="L13" s="12" t="n">
        <v>488</v>
      </c>
      <c r="M13" s="12" t="n">
        <v>488</v>
      </c>
      <c r="N13" s="12" t="n">
        <v>488</v>
      </c>
      <c r="O13" s="12" t="n">
        <v>488</v>
      </c>
      <c r="P13" s="12"/>
    </row>
    <row r="14" customFormat="false" ht="15" hidden="false" customHeight="true" outlineLevel="0" collapsed="false">
      <c r="A14" s="13" t="s">
        <v>146</v>
      </c>
      <c r="B14" s="12" t="s">
        <v>145</v>
      </c>
      <c r="C14" s="12" t="s">
        <v>145</v>
      </c>
      <c r="D14" s="12" t="n">
        <f aca="false">50*3*D13</f>
        <v>73650</v>
      </c>
      <c r="E14" s="12" t="n">
        <f aca="false">50*3*E13</f>
        <v>73200</v>
      </c>
      <c r="F14" s="12" t="n">
        <f aca="false">50*3*F13</f>
        <v>73200</v>
      </c>
      <c r="G14" s="12" t="n">
        <f aca="false">50*3*G13</f>
        <v>73200</v>
      </c>
      <c r="H14" s="12" t="n">
        <f aca="false">50*3*H13</f>
        <v>73200</v>
      </c>
      <c r="I14" s="12" t="n">
        <f aca="false">50*3*I13</f>
        <v>73200</v>
      </c>
      <c r="J14" s="12" t="n">
        <f aca="false">50*3*J13</f>
        <v>73200</v>
      </c>
      <c r="K14" s="12" t="n">
        <f aca="false">50*3*K13</f>
        <v>73200</v>
      </c>
      <c r="L14" s="12" t="n">
        <f aca="false">50*3*L13</f>
        <v>73200</v>
      </c>
      <c r="M14" s="12" t="n">
        <f aca="false">50*3*M13</f>
        <v>73200</v>
      </c>
      <c r="N14" s="12" t="n">
        <f aca="false">50*3*N13</f>
        <v>73200</v>
      </c>
      <c r="O14" s="12" t="n">
        <f aca="false">50*3*O13</f>
        <v>73200</v>
      </c>
      <c r="P14" s="12"/>
    </row>
    <row r="15" customFormat="false" ht="15" hidden="false" customHeight="true" outlineLevel="0" collapsed="false">
      <c r="A15" s="13" t="s">
        <v>147</v>
      </c>
      <c r="B15" s="12" t="s">
        <v>145</v>
      </c>
      <c r="C15" s="12" t="s">
        <v>145</v>
      </c>
      <c r="D15" s="12" t="s">
        <v>145</v>
      </c>
      <c r="E15" s="12" t="s">
        <v>145</v>
      </c>
      <c r="F15" s="12" t="n">
        <f aca="false">100*3*F13</f>
        <v>146400</v>
      </c>
      <c r="G15" s="12" t="n">
        <f aca="false">100*3*G13</f>
        <v>146400</v>
      </c>
      <c r="H15" s="12" t="n">
        <f aca="false">100*3*H13</f>
        <v>146400</v>
      </c>
      <c r="I15" s="12" t="n">
        <f aca="false">100*3*I13</f>
        <v>146400</v>
      </c>
      <c r="J15" s="12" t="n">
        <f aca="false">100*3*J13</f>
        <v>146400</v>
      </c>
      <c r="K15" s="12" t="n">
        <f aca="false">100*3*K13</f>
        <v>146400</v>
      </c>
      <c r="L15" s="12" t="n">
        <f aca="false">100*3*L13</f>
        <v>146400</v>
      </c>
      <c r="M15" s="12" t="n">
        <f aca="false">100*3*M13</f>
        <v>146400</v>
      </c>
      <c r="N15" s="12" t="n">
        <f aca="false">100*3*N13</f>
        <v>146400</v>
      </c>
      <c r="O15" s="12" t="n">
        <f aca="false">100*3*O13</f>
        <v>146400</v>
      </c>
    </row>
    <row r="16" customFormat="false" ht="15" hidden="false" customHeight="true" outlineLevel="0" collapsed="false">
      <c r="A16" s="13" t="s">
        <v>148</v>
      </c>
      <c r="B16" s="12" t="n">
        <v>100000</v>
      </c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customFormat="false" ht="15" hidden="false" customHeight="true" outlineLevel="0" collapsed="false">
      <c r="A17" s="13" t="s">
        <v>149</v>
      </c>
      <c r="B17" s="12" t="n">
        <v>194714</v>
      </c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customFormat="false" ht="15" hidden="false" customHeight="true" outlineLevel="0" collapsed="false">
      <c r="A18" s="13" t="s">
        <v>150</v>
      </c>
      <c r="B18" s="12" t="n">
        <v>6500000</v>
      </c>
      <c r="D18" s="12"/>
      <c r="E18" s="12"/>
      <c r="F18" s="12"/>
      <c r="G18" s="12"/>
      <c r="H18" s="12"/>
      <c r="I18" s="12"/>
      <c r="J18" s="12"/>
      <c r="K18" s="12"/>
      <c r="L18" s="12"/>
    </row>
    <row r="19" customFormat="false" ht="15" hidden="false" customHeight="true" outlineLevel="0" collapsed="false">
      <c r="A19" s="13" t="s">
        <v>151</v>
      </c>
      <c r="B19" s="12" t="n">
        <v>4000000</v>
      </c>
      <c r="D19" s="12"/>
      <c r="E19" s="12"/>
      <c r="F19" s="12"/>
      <c r="G19" s="12"/>
      <c r="H19" s="12"/>
      <c r="I19" s="12"/>
      <c r="J19" s="12"/>
      <c r="K19" s="12"/>
      <c r="L19" s="12"/>
    </row>
    <row r="20" customFormat="false" ht="15" hidden="false" customHeight="true" outlineLevel="0" collapsed="false">
      <c r="A20" s="13" t="s">
        <v>152</v>
      </c>
      <c r="B20" s="12" t="n">
        <v>1000000</v>
      </c>
      <c r="D20" s="12"/>
      <c r="E20" s="12"/>
      <c r="F20" s="12"/>
      <c r="G20" s="12"/>
      <c r="H20" s="12"/>
      <c r="I20" s="12"/>
      <c r="J20" s="12"/>
      <c r="K20" s="12"/>
      <c r="L20" s="12"/>
    </row>
    <row r="21" customFormat="false" ht="15" hidden="false" customHeight="true" outlineLevel="0" collapsed="false">
      <c r="D21" s="12"/>
      <c r="E21" s="12"/>
      <c r="F21" s="12"/>
      <c r="G21" s="12"/>
      <c r="H21" s="12"/>
      <c r="I21" s="12"/>
      <c r="J21" s="12"/>
      <c r="K21" s="12"/>
      <c r="L21" s="12"/>
    </row>
    <row r="22" customFormat="false" ht="15" hidden="false" customHeight="true" outlineLevel="0" collapsed="false">
      <c r="D22" s="12"/>
      <c r="E22" s="12"/>
      <c r="F22" s="12"/>
      <c r="G22" s="12"/>
      <c r="H22" s="12"/>
      <c r="I22" s="12"/>
      <c r="J22" s="12"/>
      <c r="K22" s="12"/>
      <c r="L22" s="12"/>
    </row>
    <row r="23" customFormat="false" ht="15" hidden="false" customHeight="true" outlineLevel="0" collapsed="false">
      <c r="D23" s="12"/>
      <c r="E23" s="12"/>
      <c r="F23" s="12"/>
      <c r="G23" s="12"/>
      <c r="H23" s="12"/>
      <c r="I23" s="12"/>
      <c r="J23" s="12"/>
      <c r="K23" s="12"/>
      <c r="L23" s="12"/>
    </row>
    <row r="24" customFormat="false" ht="15" hidden="false" customHeight="true" outlineLevel="0" collapsed="false">
      <c r="D24" s="12"/>
      <c r="E24" s="12"/>
      <c r="F24" s="12"/>
      <c r="G24" s="12"/>
      <c r="H24" s="12"/>
      <c r="I24" s="12"/>
      <c r="J24" s="12"/>
      <c r="K24" s="12"/>
      <c r="L24" s="12"/>
    </row>
    <row r="25" customFormat="false" ht="15" hidden="false" customHeight="true" outlineLevel="0" collapsed="false">
      <c r="D25" s="12"/>
      <c r="E25" s="12"/>
      <c r="F25" s="12"/>
      <c r="G25" s="12"/>
      <c r="H25" s="12"/>
      <c r="I25" s="12"/>
      <c r="J25" s="12"/>
      <c r="K25" s="12"/>
      <c r="L25" s="12"/>
    </row>
    <row r="26" customFormat="false" ht="15" hidden="false" customHeight="true" outlineLevel="0" collapsed="false">
      <c r="D26" s="12"/>
      <c r="E26" s="12"/>
      <c r="F26" s="12"/>
      <c r="G26" s="12"/>
      <c r="H26" s="12"/>
      <c r="I26" s="12"/>
      <c r="J26" s="12"/>
      <c r="K26" s="12"/>
      <c r="L26" s="12"/>
    </row>
    <row r="27" customFormat="false" ht="15" hidden="false" customHeight="true" outlineLevel="0" collapsed="false">
      <c r="D27" s="12"/>
      <c r="E27" s="12"/>
      <c r="F27" s="12"/>
      <c r="G27" s="12"/>
      <c r="H27" s="12"/>
      <c r="I27" s="12"/>
      <c r="J27" s="12"/>
      <c r="K27" s="12"/>
      <c r="L27" s="12"/>
    </row>
    <row r="28" customFormat="false" ht="15" hidden="false" customHeight="true" outlineLevel="0" collapsed="false">
      <c r="D28" s="12"/>
      <c r="E28" s="12"/>
      <c r="F28" s="12"/>
      <c r="G28" s="12"/>
      <c r="H28" s="12"/>
      <c r="I28" s="12"/>
      <c r="J28" s="12"/>
      <c r="K28" s="12"/>
      <c r="L28" s="12"/>
    </row>
    <row r="29" customFormat="false" ht="15" hidden="false" customHeight="true" outlineLevel="0" collapsed="false">
      <c r="D29" s="12"/>
      <c r="E29" s="12"/>
      <c r="F29" s="12"/>
      <c r="G29" s="12"/>
      <c r="H29" s="12"/>
      <c r="I29" s="12"/>
      <c r="J29" s="12"/>
      <c r="K29" s="12"/>
      <c r="L29" s="12"/>
    </row>
    <row r="30" customFormat="false" ht="15" hidden="false" customHeight="true" outlineLevel="0" collapsed="false">
      <c r="D30" s="12"/>
      <c r="E30" s="12"/>
      <c r="F30" s="12"/>
      <c r="G30" s="12"/>
      <c r="H30" s="12"/>
      <c r="I30" s="12"/>
      <c r="J30" s="12"/>
      <c r="K30" s="12"/>
      <c r="L30" s="12"/>
    </row>
    <row r="31" customFormat="false" ht="15" hidden="false" customHeight="true" outlineLevel="0" collapsed="false">
      <c r="D31" s="12"/>
      <c r="E31" s="12"/>
      <c r="F31" s="12"/>
      <c r="G31" s="12"/>
      <c r="H31" s="12"/>
      <c r="I31" s="12"/>
      <c r="J31" s="12"/>
      <c r="K31" s="12"/>
      <c r="L31" s="12"/>
    </row>
    <row r="32" customFormat="false" ht="15" hidden="false" customHeight="true" outlineLevel="0" collapsed="false">
      <c r="D32" s="12"/>
      <c r="E32" s="12"/>
      <c r="F32" s="12"/>
      <c r="G32" s="12"/>
      <c r="H32" s="12"/>
      <c r="I32" s="12"/>
      <c r="J32" s="12"/>
      <c r="K32" s="12"/>
      <c r="L32" s="12"/>
    </row>
    <row r="33" customFormat="false" ht="15" hidden="false" customHeight="true" outlineLevel="0" collapsed="false">
      <c r="D33" s="12"/>
      <c r="E33" s="12"/>
      <c r="F33" s="12"/>
      <c r="G33" s="12"/>
      <c r="H33" s="12"/>
      <c r="I33" s="12"/>
      <c r="J33" s="12"/>
      <c r="K33" s="12"/>
      <c r="L33" s="12"/>
    </row>
    <row r="34" customFormat="false" ht="15" hidden="false" customHeight="true" outlineLevel="0" collapsed="false">
      <c r="D34" s="12"/>
      <c r="E34" s="12"/>
      <c r="F34" s="12"/>
      <c r="G34" s="12"/>
      <c r="H34" s="12"/>
      <c r="I34" s="12"/>
      <c r="J34" s="12"/>
      <c r="K34" s="12"/>
      <c r="L34" s="12"/>
    </row>
    <row r="35" customFormat="false" ht="15" hidden="false" customHeight="true" outlineLevel="0" collapsed="false">
      <c r="D35" s="12"/>
      <c r="E35" s="12"/>
      <c r="F35" s="12"/>
      <c r="G35" s="12"/>
      <c r="H35" s="12"/>
      <c r="I35" s="12"/>
      <c r="J35" s="12"/>
      <c r="K35" s="12"/>
      <c r="L35" s="12"/>
    </row>
    <row r="36" customFormat="false" ht="15" hidden="false" customHeight="true" outlineLevel="0" collapsed="false">
      <c r="D36" s="12"/>
      <c r="E36" s="12"/>
      <c r="F36" s="12"/>
      <c r="G36" s="12"/>
      <c r="H36" s="12"/>
      <c r="I36" s="12"/>
      <c r="J36" s="12"/>
      <c r="K36" s="12"/>
      <c r="L36" s="12"/>
    </row>
    <row r="37" customFormat="false" ht="15" hidden="false" customHeight="true" outlineLevel="0" collapsed="false">
      <c r="D37" s="12"/>
      <c r="E37" s="12"/>
      <c r="F37" s="12"/>
      <c r="G37" s="12"/>
      <c r="H37" s="12"/>
      <c r="I37" s="12"/>
      <c r="J37" s="12"/>
      <c r="K37" s="12"/>
      <c r="L37" s="12"/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T1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L19" activeCellId="0" sqref="L19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1" width="83"/>
    <col collapsed="false" customWidth="true" hidden="false" outlineLevel="0" max="20" min="2" style="1" width="16"/>
  </cols>
  <sheetData>
    <row r="1" customFormat="false" ht="18.55" hidden="false" customHeight="false" outlineLevel="0" collapsed="false">
      <c r="A1" s="2" t="s">
        <v>153</v>
      </c>
    </row>
    <row r="3" customFormat="false" ht="15" hidden="false" customHeight="false" outlineLevel="0" collapsed="false">
      <c r="A3" s="3" t="s">
        <v>154</v>
      </c>
    </row>
    <row r="4" customFormat="false" ht="15" hidden="false" customHeight="false" outlineLevel="0" collapsed="false">
      <c r="A4" s="4" t="s">
        <v>155</v>
      </c>
      <c r="B4" s="4" t="s">
        <v>52</v>
      </c>
      <c r="C4" s="4" t="s">
        <v>53</v>
      </c>
      <c r="D4" s="4" t="s">
        <v>136</v>
      </c>
      <c r="E4" s="4" t="s">
        <v>116</v>
      </c>
      <c r="F4" s="30" t="s">
        <v>156</v>
      </c>
      <c r="G4" s="4" t="s">
        <v>117</v>
      </c>
      <c r="H4" s="4" t="s">
        <v>118</v>
      </c>
      <c r="I4" s="4" t="s">
        <v>119</v>
      </c>
      <c r="J4" s="4" t="s">
        <v>120</v>
      </c>
      <c r="K4" s="30" t="s">
        <v>157</v>
      </c>
      <c r="L4" s="4" t="s">
        <v>121</v>
      </c>
      <c r="M4" s="4" t="s">
        <v>122</v>
      </c>
      <c r="N4" s="4" t="s">
        <v>123</v>
      </c>
      <c r="O4" s="4" t="s">
        <v>124</v>
      </c>
      <c r="P4" s="30" t="s">
        <v>158</v>
      </c>
      <c r="Q4" s="4" t="s">
        <v>125</v>
      </c>
      <c r="R4" s="4" t="s">
        <v>126</v>
      </c>
      <c r="S4" s="30" t="s">
        <v>159</v>
      </c>
      <c r="T4" s="4" t="s">
        <v>127</v>
      </c>
    </row>
    <row r="5" customFormat="false" ht="15" hidden="false" customHeight="false" outlineLevel="0" collapsed="false">
      <c r="A5" s="13" t="s">
        <v>160</v>
      </c>
      <c r="B5" s="12" t="n">
        <v>0</v>
      </c>
      <c r="C5" s="12" t="n">
        <v>0</v>
      </c>
      <c r="D5" s="12" t="n">
        <f aca="false">'Прогноз доходов'!B9</f>
        <v>0</v>
      </c>
      <c r="E5" s="12" t="n">
        <f aca="false">'Прогноз доходов'!C9</f>
        <v>771911.03485</v>
      </c>
      <c r="F5" s="31" t="n">
        <f aca="false">SUM(B5:E5)</f>
        <v>771911.03485</v>
      </c>
      <c r="G5" s="12" t="n">
        <f aca="false">'Прогноз доходов'!D9</f>
        <v>43617331.9141748</v>
      </c>
      <c r="H5" s="12" t="n">
        <f aca="false">'Прогноз доходов'!E9</f>
        <v>58008826.9325538</v>
      </c>
      <c r="I5" s="12" t="n">
        <f aca="false">'Прогноз доходов'!F9</f>
        <v>72694911.8936685</v>
      </c>
      <c r="J5" s="12" t="n">
        <f aca="false">'Прогноз доходов'!G9</f>
        <v>87386206.1993202</v>
      </c>
      <c r="K5" s="31" t="n">
        <f aca="false">SUM(G5:J5)</f>
        <v>261707276.939717</v>
      </c>
      <c r="L5" s="12" t="n">
        <f aca="false">'Прогноз доходов'!H9</f>
        <v>104851566.043266</v>
      </c>
      <c r="M5" s="12" t="n">
        <f aca="false">'Прогноз доходов'!I9</f>
        <v>126859113.046751</v>
      </c>
      <c r="N5" s="12" t="n">
        <f aca="false">'Прогноз доходов'!J9</f>
        <v>153629898.490982</v>
      </c>
      <c r="O5" s="12" t="n">
        <f aca="false">'Прогноз доходов'!K9</f>
        <v>192861325.099301</v>
      </c>
      <c r="P5" s="31" t="n">
        <f aca="false">SUM(L5:O5)</f>
        <v>578201902.6803</v>
      </c>
      <c r="Q5" s="12" t="n">
        <f aca="false">'Прогноз доходов'!L9</f>
        <v>240380596.353088</v>
      </c>
      <c r="R5" s="12" t="n">
        <f aca="false">'Прогноз доходов'!M9</f>
        <v>306719736.018437</v>
      </c>
      <c r="S5" s="31" t="n">
        <f aca="false">SUM(Q5:R5)</f>
        <v>547100332.371525</v>
      </c>
      <c r="T5" s="25" t="n">
        <f aca="false">F5+K5+P5+S5</f>
        <v>1387781423.02639</v>
      </c>
    </row>
    <row r="6" customFormat="false" ht="15" hidden="false" customHeight="false" outlineLevel="0" collapsed="false">
      <c r="A6" s="13" t="s">
        <v>161</v>
      </c>
      <c r="B6" s="12" t="n">
        <f aca="false">'Бюджет расходов'!B10</f>
        <v>7194714</v>
      </c>
      <c r="C6" s="12" t="n">
        <f aca="false">'Бюджет расходов'!C10</f>
        <v>22084142</v>
      </c>
      <c r="D6" s="12" t="n">
        <f aca="false">'Бюджет расходов'!D10</f>
        <v>25657792</v>
      </c>
      <c r="E6" s="12" t="n">
        <f aca="false">'Бюджет расходов'!E10</f>
        <v>27257342</v>
      </c>
      <c r="F6" s="31" t="n">
        <f aca="false">SUM(B6:E6)</f>
        <v>82193990</v>
      </c>
      <c r="G6" s="12" t="n">
        <f aca="false">'Бюджет расходов'!F10</f>
        <v>39750142</v>
      </c>
      <c r="H6" s="12" t="n">
        <f aca="false">'Бюджет расходов'!G10</f>
        <v>46103742</v>
      </c>
      <c r="I6" s="12" t="n">
        <f aca="false">'Бюджет расходов'!H10</f>
        <v>48103742</v>
      </c>
      <c r="J6" s="12" t="n">
        <f aca="false">'Бюджет расходов'!I10</f>
        <v>47103742</v>
      </c>
      <c r="K6" s="31" t="n">
        <f aca="false">SUM(G6:J6)</f>
        <v>181061368</v>
      </c>
      <c r="L6" s="12" t="n">
        <f aca="false">'Бюджет расходов'!J10</f>
        <v>49603742</v>
      </c>
      <c r="M6" s="12" t="n">
        <f aca="false">'Бюджет расходов'!K10</f>
        <v>45103742</v>
      </c>
      <c r="N6" s="12" t="n">
        <f aca="false">'Бюджет расходов'!L10</f>
        <v>45103742</v>
      </c>
      <c r="O6" s="12" t="n">
        <f aca="false">'Бюджет расходов'!M10</f>
        <v>53103742</v>
      </c>
      <c r="P6" s="31" t="n">
        <f aca="false">SUM(L6:O6)</f>
        <v>192914968</v>
      </c>
      <c r="Q6" s="12" t="n">
        <f aca="false">'Бюджет расходов'!N10</f>
        <v>49603742</v>
      </c>
      <c r="R6" s="12" t="n">
        <f aca="false">'Бюджет расходов'!O10</f>
        <v>48103742</v>
      </c>
      <c r="S6" s="31" t="n">
        <f aca="false">SUM(Q6:R6)</f>
        <v>97707484</v>
      </c>
      <c r="T6" s="25" t="n">
        <f aca="false">F6+K6+P6+S6</f>
        <v>553877810</v>
      </c>
    </row>
    <row r="7" customFormat="false" ht="15" hidden="false" customHeight="false" outlineLevel="0" collapsed="false">
      <c r="A7" s="18" t="s">
        <v>162</v>
      </c>
      <c r="B7" s="19" t="n">
        <f aca="false">B5-B6</f>
        <v>-7194714</v>
      </c>
      <c r="C7" s="19" t="n">
        <f aca="false">C5-C6</f>
        <v>-22084142</v>
      </c>
      <c r="D7" s="19" t="n">
        <f aca="false">D5-D6</f>
        <v>-25657792</v>
      </c>
      <c r="E7" s="19" t="n">
        <f aca="false">E5-E6</f>
        <v>-26485430.96515</v>
      </c>
      <c r="F7" s="22" t="n">
        <f aca="false">SUM(B7:E7)</f>
        <v>-81422078.96515</v>
      </c>
      <c r="G7" s="19" t="n">
        <f aca="false">G5-G6</f>
        <v>3867189.9141748</v>
      </c>
      <c r="H7" s="19" t="n">
        <f aca="false">H5-H6</f>
        <v>11905084.9325538</v>
      </c>
      <c r="I7" s="19" t="n">
        <f aca="false">I5-I6</f>
        <v>24591169.8936685</v>
      </c>
      <c r="J7" s="19" t="n">
        <f aca="false">J5-J6</f>
        <v>40282464.1993202</v>
      </c>
      <c r="K7" s="22" t="n">
        <f aca="false">SUM(G7:J7)</f>
        <v>80645908.9397173</v>
      </c>
      <c r="L7" s="19" t="n">
        <f aca="false">L5-L6</f>
        <v>55247824.043266</v>
      </c>
      <c r="M7" s="19" t="n">
        <f aca="false">M5-M6</f>
        <v>81755371.046751</v>
      </c>
      <c r="N7" s="19" t="n">
        <f aca="false">N5-N6</f>
        <v>108526156.490982</v>
      </c>
      <c r="O7" s="19" t="n">
        <f aca="false">O5-O6</f>
        <v>139757583.099301</v>
      </c>
      <c r="P7" s="22" t="n">
        <f aca="false">SUM(L7:O7)</f>
        <v>385286934.6803</v>
      </c>
      <c r="Q7" s="19" t="n">
        <f aca="false">Q5-Q6</f>
        <v>190776854.353088</v>
      </c>
      <c r="R7" s="19" t="n">
        <f aca="false">R5-R6</f>
        <v>258615994.018437</v>
      </c>
      <c r="S7" s="22" t="n">
        <f aca="false">SUM(Q7:R7)</f>
        <v>449392848.371525</v>
      </c>
      <c r="T7" s="32" t="n">
        <f aca="false">F7+K7+P7+S7</f>
        <v>833903613.026392</v>
      </c>
    </row>
    <row r="8" customFormat="false" ht="15" hidden="false" customHeight="false" outlineLevel="0" collapsed="false">
      <c r="A8" s="18" t="s">
        <v>163</v>
      </c>
      <c r="B8" s="27" t="n">
        <f aca="false">B7</f>
        <v>-7194714</v>
      </c>
      <c r="C8" s="27" t="n">
        <f aca="false">C7</f>
        <v>-22084142</v>
      </c>
      <c r="D8" s="27" t="n">
        <f aca="false">D7</f>
        <v>-25657792</v>
      </c>
      <c r="E8" s="27" t="n">
        <f aca="false">E7</f>
        <v>-26485430.96515</v>
      </c>
      <c r="F8" s="24" t="n">
        <f aca="false">SUM(B8:E8)</f>
        <v>-81422078.96515</v>
      </c>
      <c r="G8" s="27" t="n">
        <f aca="false">G7</f>
        <v>3867189.9141748</v>
      </c>
      <c r="H8" s="27" t="n">
        <f aca="false">H7</f>
        <v>11905084.9325538</v>
      </c>
      <c r="I8" s="27" t="n">
        <f aca="false">I7</f>
        <v>24591169.8936685</v>
      </c>
      <c r="J8" s="27" t="n">
        <f aca="false">J7</f>
        <v>40282464.1993202</v>
      </c>
      <c r="K8" s="24" t="n">
        <f aca="false">SUM(G8:J8)</f>
        <v>80645908.9397173</v>
      </c>
      <c r="L8" s="27" t="n">
        <f aca="false">L7</f>
        <v>55247824.043266</v>
      </c>
      <c r="M8" s="27" t="n">
        <f aca="false">M7</f>
        <v>81755371.046751</v>
      </c>
      <c r="N8" s="27" t="n">
        <f aca="false">N7</f>
        <v>108526156.490982</v>
      </c>
      <c r="O8" s="27" t="n">
        <f aca="false">O7</f>
        <v>139757583.099301</v>
      </c>
      <c r="P8" s="24" t="n">
        <f aca="false">SUM(L8:O8)</f>
        <v>385286934.6803</v>
      </c>
      <c r="Q8" s="27" t="n">
        <f aca="false">Q7</f>
        <v>190776854.353088</v>
      </c>
      <c r="R8" s="27" t="n">
        <f aca="false">R7</f>
        <v>258615994.018437</v>
      </c>
      <c r="S8" s="24" t="n">
        <f aca="false">SUM(Q8:R8)</f>
        <v>449392848.371525</v>
      </c>
      <c r="T8" s="28" t="n">
        <f aca="false">F8+K8+P8+S8</f>
        <v>833903613.026392</v>
      </c>
    </row>
    <row r="9" customFormat="false" ht="15" hidden="false" customHeight="true" outlineLevel="0" collapsed="false">
      <c r="F9" s="33"/>
      <c r="K9" s="33"/>
      <c r="P9" s="33"/>
      <c r="S9" s="33"/>
      <c r="T9" s="34"/>
    </row>
    <row r="10" customFormat="false" ht="15" hidden="false" customHeight="false" outlineLevel="0" collapsed="false">
      <c r="A10" s="3" t="s">
        <v>164</v>
      </c>
      <c r="F10" s="33"/>
      <c r="K10" s="33"/>
      <c r="P10" s="33"/>
      <c r="S10" s="33"/>
      <c r="T10" s="34"/>
    </row>
    <row r="11" customFormat="false" ht="15" hidden="false" customHeight="false" outlineLevel="0" collapsed="false">
      <c r="A11" s="13" t="s">
        <v>165</v>
      </c>
      <c r="B11" s="12" t="n">
        <v>150000000</v>
      </c>
      <c r="C11" s="12" t="n">
        <f aca="false">B13</f>
        <v>131095101</v>
      </c>
      <c r="D11" s="12" t="n">
        <f aca="false">C13</f>
        <v>97300774</v>
      </c>
      <c r="E11" s="12" t="n">
        <f aca="false">D13</f>
        <v>59932797</v>
      </c>
      <c r="F11" s="31" t="n">
        <f aca="false">B11</f>
        <v>150000000</v>
      </c>
      <c r="G11" s="12" t="n">
        <f aca="false">E13</f>
        <v>21737181.03485</v>
      </c>
      <c r="H11" s="12" t="n">
        <f aca="false">G13</f>
        <v>13894185.9490248</v>
      </c>
      <c r="I11" s="12" t="n">
        <f aca="false">H13</f>
        <v>14089085.8815786</v>
      </c>
      <c r="J11" s="12" t="n">
        <f aca="false">I13</f>
        <v>26970070.7752471</v>
      </c>
      <c r="K11" s="31" t="n">
        <f aca="false">E13</f>
        <v>21737181.03485</v>
      </c>
      <c r="L11" s="12" t="n">
        <f aca="false">J13</f>
        <v>55542349.9745673</v>
      </c>
      <c r="M11" s="12" t="n">
        <f aca="false">L13</f>
        <v>108103074.017833</v>
      </c>
      <c r="N11" s="12" t="n">
        <f aca="false">M13</f>
        <v>187171345.064584</v>
      </c>
      <c r="O11" s="12" t="n">
        <f aca="false">N13</f>
        <v>293010401.555566</v>
      </c>
      <c r="P11" s="31" t="n">
        <f aca="false">J13</f>
        <v>55542349.9745673</v>
      </c>
      <c r="Q11" s="12" t="n">
        <f aca="false">O13</f>
        <v>430080884.654867</v>
      </c>
      <c r="R11" s="12" t="n">
        <f aca="false">Q13</f>
        <v>618170639.007955</v>
      </c>
      <c r="S11" s="31" t="n">
        <f aca="false">O13</f>
        <v>430080884.654867</v>
      </c>
      <c r="T11" s="25" t="n">
        <f aca="false">B11</f>
        <v>150000000</v>
      </c>
    </row>
    <row r="12" customFormat="false" ht="15" hidden="false" customHeight="false" outlineLevel="0" collapsed="false">
      <c r="A12" s="13" t="s">
        <v>166</v>
      </c>
      <c r="B12" s="12" t="n">
        <f aca="false">3903395*3</f>
        <v>11710185</v>
      </c>
      <c r="C12" s="12" t="n">
        <f aca="false">3903395*3</f>
        <v>11710185</v>
      </c>
      <c r="D12" s="12" t="n">
        <f aca="false">3903395*3</f>
        <v>11710185</v>
      </c>
      <c r="E12" s="12" t="n">
        <f aca="false">3903395*3</f>
        <v>11710185</v>
      </c>
      <c r="F12" s="31" t="n">
        <f aca="false">SUM(B12:E12)</f>
        <v>46840740</v>
      </c>
      <c r="G12" s="12" t="n">
        <f aca="false">3903395*3</f>
        <v>11710185</v>
      </c>
      <c r="H12" s="12" t="n">
        <f aca="false">3903395*3</f>
        <v>11710185</v>
      </c>
      <c r="I12" s="12" t="n">
        <f aca="false">3903395*3</f>
        <v>11710185</v>
      </c>
      <c r="J12" s="12" t="n">
        <f aca="false">3903395*3</f>
        <v>11710185</v>
      </c>
      <c r="K12" s="31" t="n">
        <f aca="false">SUM(G12:J12)</f>
        <v>46840740</v>
      </c>
      <c r="L12" s="12" t="n">
        <f aca="false">895700*3</f>
        <v>2687100</v>
      </c>
      <c r="M12" s="12" t="n">
        <f aca="false">895700*3</f>
        <v>2687100</v>
      </c>
      <c r="N12" s="12" t="n">
        <f aca="false">895700*3</f>
        <v>2687100</v>
      </c>
      <c r="O12" s="12" t="n">
        <f aca="false">895700*3</f>
        <v>2687100</v>
      </c>
      <c r="P12" s="31" t="n">
        <f aca="false">SUM(L12:O12)</f>
        <v>10748400</v>
      </c>
      <c r="Q12" s="12" t="n">
        <f aca="false">895700*3</f>
        <v>2687100</v>
      </c>
      <c r="R12" s="12" t="n">
        <f aca="false">895700*3</f>
        <v>2687100</v>
      </c>
      <c r="S12" s="31" t="n">
        <f aca="false">SUM(Q12:R12)</f>
        <v>5374200</v>
      </c>
      <c r="T12" s="25" t="n">
        <f aca="false">F12+K12+P12+S12</f>
        <v>109804080</v>
      </c>
    </row>
    <row r="13" customFormat="false" ht="15" hidden="false" customHeight="false" outlineLevel="0" collapsed="false">
      <c r="A13" s="18" t="s">
        <v>167</v>
      </c>
      <c r="B13" s="27" t="n">
        <f aca="false">B11+B8-B12</f>
        <v>131095101</v>
      </c>
      <c r="C13" s="27" t="n">
        <f aca="false">C11+C8-C12</f>
        <v>97300774</v>
      </c>
      <c r="D13" s="27" t="n">
        <f aca="false">D11+D8-D12</f>
        <v>59932797</v>
      </c>
      <c r="E13" s="27" t="n">
        <f aca="false">E11+E8-E12</f>
        <v>21737181.03485</v>
      </c>
      <c r="F13" s="24" t="n">
        <f aca="false">F11+F8-F12</f>
        <v>21737181.03485</v>
      </c>
      <c r="G13" s="27" t="n">
        <f aca="false">G11+G8-G12</f>
        <v>13894185.9490248</v>
      </c>
      <c r="H13" s="27" t="n">
        <f aca="false">H11+H8-H12</f>
        <v>14089085.8815786</v>
      </c>
      <c r="I13" s="27" t="n">
        <f aca="false">I11+I8-I12</f>
        <v>26970070.7752471</v>
      </c>
      <c r="J13" s="27" t="n">
        <f aca="false">J11+J8-J12</f>
        <v>55542349.9745673</v>
      </c>
      <c r="K13" s="24" t="n">
        <f aca="false">K11+K8-K12</f>
        <v>55542349.9745673</v>
      </c>
      <c r="L13" s="27" t="n">
        <f aca="false">L11+L8-L12</f>
        <v>108103074.017833</v>
      </c>
      <c r="M13" s="27" t="n">
        <f aca="false">M11+M8-M12</f>
        <v>187171345.064584</v>
      </c>
      <c r="N13" s="27" t="n">
        <f aca="false">N11+N8-N12</f>
        <v>293010401.555566</v>
      </c>
      <c r="O13" s="27" t="n">
        <f aca="false">O11+O8-O12</f>
        <v>430080884.654867</v>
      </c>
      <c r="P13" s="24" t="n">
        <f aca="false">P11+P8-P12</f>
        <v>430080884.654867</v>
      </c>
      <c r="Q13" s="27" t="n">
        <f aca="false">Q11+Q8-Q12</f>
        <v>618170639.007955</v>
      </c>
      <c r="R13" s="27" t="n">
        <f aca="false">R11+R8-R12</f>
        <v>874099533.026392</v>
      </c>
      <c r="S13" s="24" t="n">
        <f aca="false">S11+S8-S12</f>
        <v>874099533.026392</v>
      </c>
      <c r="T13" s="28" t="n">
        <f aca="false">T11+T8-T12</f>
        <v>874099533.026392</v>
      </c>
    </row>
    <row r="14" customFormat="false" ht="15" hidden="false" customHeight="true" outlineLevel="0" collapsed="false">
      <c r="F14" s="33"/>
      <c r="K14" s="33"/>
      <c r="P14" s="33"/>
      <c r="S14" s="33"/>
      <c r="T14" s="34"/>
    </row>
    <row r="15" customFormat="false" ht="15" hidden="false" customHeight="false" outlineLevel="0" collapsed="false">
      <c r="A15" s="3" t="s">
        <v>168</v>
      </c>
      <c r="F15" s="33"/>
      <c r="K15" s="33"/>
      <c r="P15" s="33"/>
      <c r="S15" s="33"/>
      <c r="T15" s="34"/>
    </row>
    <row r="16" customFormat="false" ht="15" hidden="false" customHeight="false" outlineLevel="0" collapsed="false">
      <c r="A16" s="13" t="s">
        <v>169</v>
      </c>
      <c r="B16" s="12" t="n">
        <f aca="false">'Допущения и Когорты'!C51</f>
        <v>0</v>
      </c>
      <c r="C16" s="12" t="n">
        <f aca="false">'Допущения и Когорты'!D51</f>
        <v>0</v>
      </c>
      <c r="D16" s="12" t="n">
        <f aca="false">'Допущения и Когорты'!E51</f>
        <v>151200</v>
      </c>
      <c r="E16" s="12" t="n">
        <f aca="false">'Допущения и Когорты'!H51</f>
        <v>190800</v>
      </c>
      <c r="F16" s="31" t="n">
        <f aca="false">'Допущения и Когорты'!H51</f>
        <v>190800</v>
      </c>
      <c r="G16" s="12" t="n">
        <f aca="false">'Допущения и Когорты'!K51</f>
        <v>10688400</v>
      </c>
      <c r="H16" s="12" t="n">
        <f aca="false">'Допущения и Когорты'!N51</f>
        <v>21946800</v>
      </c>
      <c r="I16" s="12" t="n">
        <f aca="false">'Допущения и Когорты'!Q51</f>
        <v>34273200</v>
      </c>
      <c r="J16" s="12" t="n">
        <f aca="false">'Допущения и Когорты'!T51</f>
        <v>48090000</v>
      </c>
      <c r="K16" s="31" t="n">
        <f aca="false">'Допущения и Когорты'!T51</f>
        <v>48090000</v>
      </c>
      <c r="L16" s="12" t="n">
        <f aca="false">'Допущения и Когорты'!W51</f>
        <v>63897600</v>
      </c>
      <c r="M16" s="12" t="n">
        <f aca="false">'Допущения и Когорты'!Z51</f>
        <v>84720000</v>
      </c>
      <c r="N16" s="12" t="n">
        <f aca="false">'Допущения и Когорты'!AC51</f>
        <v>110392800</v>
      </c>
      <c r="O16" s="12" t="n">
        <f aca="false">'Допущения и Когорты'!AF51</f>
        <v>140208000</v>
      </c>
      <c r="P16" s="31" t="n">
        <f aca="false">'Допущения и Когорты'!AF51</f>
        <v>140208000</v>
      </c>
      <c r="Q16" s="12" t="n">
        <f aca="false">'Допущения и Когорты'!AI51</f>
        <v>179157600</v>
      </c>
      <c r="R16" s="12" t="n">
        <f aca="false">'Допущения и Когорты'!AL51</f>
        <v>237240000</v>
      </c>
      <c r="S16" s="31" t="n">
        <f aca="false">'Допущения и Когорты'!AL51</f>
        <v>237240000</v>
      </c>
      <c r="T16" s="35" t="s">
        <v>170</v>
      </c>
    </row>
    <row r="17" customFormat="false" ht="15" hidden="false" customHeight="false" outlineLevel="0" collapsed="false">
      <c r="A17" s="18" t="s">
        <v>171</v>
      </c>
      <c r="B17" s="36" t="n">
        <f aca="false">IF(B6&gt;0, B13/(B6/3), 99)</f>
        <v>54.6630905689927</v>
      </c>
      <c r="C17" s="36" t="n">
        <f aca="false">IF(C6&gt;0, C13/(C6/3), 99)</f>
        <v>13.2177343362491</v>
      </c>
      <c r="D17" s="36" t="n">
        <f aca="false">IF(D6&gt;0, D13/(D6/3), 99)</f>
        <v>7.00755509281547</v>
      </c>
      <c r="E17" s="36" t="n">
        <f aca="false">IF(E6&gt;0, E13/(E6/3), 99)</f>
        <v>2.39243955278361</v>
      </c>
      <c r="F17" s="37" t="n">
        <f aca="false">IF(F6&gt;0, F13/(F6/12), 99)</f>
        <v>3.17354313153796</v>
      </c>
      <c r="G17" s="36" t="n">
        <f aca="false">IF(G6&gt;0, G13/(G6/3), 99)</f>
        <v>1.0486140614812</v>
      </c>
      <c r="H17" s="36" t="n">
        <f aca="false">IF(H6&gt;0, H13/(H6/3), 99)</f>
        <v>0.916785835838136</v>
      </c>
      <c r="I17" s="36" t="n">
        <f aca="false">IF(I6&gt;0, I13/(I6/3), 99)</f>
        <v>1.68199414352716</v>
      </c>
      <c r="J17" s="36" t="n">
        <f aca="false">IF(J6&gt;0, J13/(J6/3), 99)</f>
        <v>3.53744825461429</v>
      </c>
      <c r="K17" s="37" t="n">
        <f aca="false">IF(K6&gt;0, K13/(K6/12), 99)</f>
        <v>3.68111766224371</v>
      </c>
      <c r="L17" s="36" t="n">
        <f aca="false">IF(L6&gt;0, L13/(L6/3), 99)</f>
        <v>6.53799913025715</v>
      </c>
      <c r="M17" s="36" t="n">
        <f aca="false">IF(M6&gt;0, M13/(M6/3), 99)</f>
        <v>12.4493891259345</v>
      </c>
      <c r="N17" s="36" t="n">
        <f aca="false">IF(N6&gt;0, N13/(N6/3), 99)</f>
        <v>19.4890970391481</v>
      </c>
      <c r="O17" s="36" t="n">
        <f aca="false">IF(O6&gt;0, O13/(O6/3), 99)</f>
        <v>24.2966428611491</v>
      </c>
      <c r="P17" s="37" t="n">
        <f aca="false">IF(P6&gt;0, P13/(P6/12), 99)</f>
        <v>26.7525670473553</v>
      </c>
      <c r="Q17" s="36" t="n">
        <f aca="false">IF(Q6&gt;0, Q13/(Q6/3), 99)</f>
        <v>37.386532593123</v>
      </c>
      <c r="R17" s="36" t="n">
        <f aca="false">IF(R6&gt;0, R13/(R6/3), 99)</f>
        <v>54.5134014538656</v>
      </c>
      <c r="S17" s="37" t="n">
        <f aca="false">IF(S6&gt;0, S13/(S6/12), 99)</f>
        <v>107.353029337207</v>
      </c>
      <c r="T17" s="38" t="s">
        <v>170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2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17" activeCellId="0" sqref="B17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1" width="71"/>
    <col collapsed="false" customWidth="true" hidden="false" outlineLevel="0" max="2" min="2" style="1" width="17"/>
    <col collapsed="false" customWidth="true" hidden="false" outlineLevel="0" max="3" min="3" style="1" width="28.66"/>
    <col collapsed="false" customWidth="true" hidden="false" outlineLevel="0" max="4" min="4" style="1" width="28"/>
    <col collapsed="false" customWidth="true" hidden="false" outlineLevel="0" max="5" min="5" style="1" width="28.52"/>
    <col collapsed="false" customWidth="true" hidden="false" outlineLevel="0" max="6" min="6" style="1" width="38"/>
  </cols>
  <sheetData>
    <row r="1" customFormat="false" ht="18.55" hidden="false" customHeight="false" outlineLevel="0" collapsed="false">
      <c r="A1" s="2" t="s">
        <v>172</v>
      </c>
    </row>
    <row r="3" customFormat="false" ht="15" hidden="false" customHeight="false" outlineLevel="0" collapsed="false">
      <c r="A3" s="3" t="s">
        <v>173</v>
      </c>
    </row>
    <row r="4" customFormat="false" ht="15" hidden="false" customHeight="false" outlineLevel="0" collapsed="false">
      <c r="A4" s="4" t="s">
        <v>174</v>
      </c>
      <c r="B4" s="4" t="s">
        <v>175</v>
      </c>
      <c r="C4" s="4" t="s">
        <v>176</v>
      </c>
      <c r="D4" s="4" t="s">
        <v>177</v>
      </c>
      <c r="E4" s="4" t="s">
        <v>178</v>
      </c>
    </row>
    <row r="5" customFormat="false" ht="30.55" hidden="false" customHeight="false" outlineLevel="0" collapsed="false">
      <c r="A5" s="5" t="s">
        <v>179</v>
      </c>
      <c r="B5" s="12" t="n">
        <v>7500000000000</v>
      </c>
      <c r="C5" s="5" t="s">
        <v>180</v>
      </c>
      <c r="D5" s="39" t="s">
        <v>170</v>
      </c>
      <c r="E5" s="39" t="s">
        <v>170</v>
      </c>
    </row>
    <row r="6" customFormat="false" ht="20.85" hidden="false" customHeight="false" outlineLevel="0" collapsed="false">
      <c r="A6" s="5" t="s">
        <v>181</v>
      </c>
      <c r="B6" s="12" t="n">
        <v>60000000000</v>
      </c>
      <c r="C6" s="5" t="s">
        <v>182</v>
      </c>
      <c r="D6" s="39" t="s">
        <v>170</v>
      </c>
      <c r="E6" s="39" t="s">
        <v>170</v>
      </c>
    </row>
    <row r="7" customFormat="false" ht="20.85" hidden="false" customHeight="false" outlineLevel="0" collapsed="false">
      <c r="A7" s="5" t="s">
        <v>183</v>
      </c>
      <c r="B7" s="12" t="n">
        <v>7500000000</v>
      </c>
      <c r="C7" s="5" t="s">
        <v>184</v>
      </c>
      <c r="D7" s="12" t="n">
        <f aca="false">'P&amp;L и Cash Flow'!T5</f>
        <v>1387781423.02639</v>
      </c>
      <c r="E7" s="11" t="n">
        <f aca="false">D7/B7</f>
        <v>0.185037523070185</v>
      </c>
    </row>
    <row r="9" customFormat="false" ht="15" hidden="false" customHeight="false" outlineLevel="0" collapsed="false">
      <c r="A9" s="3" t="s">
        <v>185</v>
      </c>
    </row>
    <row r="10" customFormat="false" ht="15" hidden="false" customHeight="false" outlineLevel="0" collapsed="false">
      <c r="A10" s="4" t="s">
        <v>186</v>
      </c>
      <c r="B10" s="4" t="s">
        <v>25</v>
      </c>
      <c r="C10" s="4" t="s">
        <v>4</v>
      </c>
      <c r="D10" s="5"/>
      <c r="E10" s="5"/>
      <c r="F10" s="5"/>
    </row>
    <row r="11" customFormat="false" ht="15" hidden="false" customHeight="false" outlineLevel="0" collapsed="false">
      <c r="A11" s="5" t="s">
        <v>187</v>
      </c>
      <c r="B11" s="12" t="n">
        <f aca="false">'Допущения и Когорты'!B22</f>
        <v>5588055.73536762</v>
      </c>
      <c r="C11" s="7" t="s">
        <v>42</v>
      </c>
      <c r="D11" s="5"/>
      <c r="E11" s="5"/>
      <c r="F11" s="5"/>
    </row>
    <row r="12" customFormat="false" ht="15" hidden="false" customHeight="false" outlineLevel="0" collapsed="false">
      <c r="A12" s="5" t="s">
        <v>188</v>
      </c>
      <c r="B12" s="12" t="n">
        <f aca="false">('Бюджет расходов'!P9 +'Бюджет расходов'!P6) / SUM('Допущения и Когорты'!B34:AL34)</f>
        <v>763059.701492537</v>
      </c>
      <c r="C12" s="7" t="s">
        <v>47</v>
      </c>
      <c r="D12" s="5"/>
      <c r="E12" s="5"/>
      <c r="F12" s="5"/>
    </row>
    <row r="13" customFormat="false" ht="15" hidden="false" customHeight="false" outlineLevel="0" collapsed="false">
      <c r="A13" s="5" t="s">
        <v>189</v>
      </c>
      <c r="B13" s="12" t="n">
        <f aca="false">'Допущения и Когорты'!B24</f>
        <v>46567131.1280635</v>
      </c>
      <c r="C13" s="7" t="s">
        <v>47</v>
      </c>
      <c r="D13" s="5"/>
      <c r="E13" s="5"/>
      <c r="F13" s="5"/>
    </row>
    <row r="14" customFormat="false" ht="15" hidden="false" customHeight="false" outlineLevel="0" collapsed="false">
      <c r="A14" s="5" t="s">
        <v>190</v>
      </c>
      <c r="B14" s="10" t="n">
        <f aca="false">B13/B12</f>
        <v>61.026851551692</v>
      </c>
      <c r="C14" s="7" t="s">
        <v>191</v>
      </c>
      <c r="D14" s="5"/>
      <c r="E14" s="5"/>
      <c r="F14" s="5"/>
    </row>
    <row r="15" customFormat="false" ht="15" hidden="false" customHeight="false" outlineLevel="0" collapsed="false">
      <c r="A15" s="5" t="s">
        <v>192</v>
      </c>
      <c r="B15" s="10" t="n">
        <f aca="false">B12/('Допущения и Когорты'!B22/12)</f>
        <v>1.63862295788431</v>
      </c>
      <c r="C15" s="7" t="s">
        <v>193</v>
      </c>
      <c r="D15" s="5"/>
      <c r="E15" s="5"/>
      <c r="F15" s="5"/>
    </row>
    <row r="16" customFormat="false" ht="15" hidden="false" customHeight="false" outlineLevel="0" collapsed="false">
      <c r="A16" s="5" t="s">
        <v>194</v>
      </c>
      <c r="B16" s="11" t="n">
        <f aca="false">'Допущения и Когорты'!B9</f>
        <v>0.01</v>
      </c>
      <c r="C16" s="7" t="s">
        <v>12</v>
      </c>
      <c r="D16" s="5"/>
      <c r="E16" s="5"/>
      <c r="F16" s="5"/>
    </row>
    <row r="17" customFormat="false" ht="15" hidden="false" customHeight="false" outlineLevel="0" collapsed="false">
      <c r="A17" s="5" t="s">
        <v>195</v>
      </c>
      <c r="B17" s="11" t="n">
        <f aca="false">(( 'P&amp;L и Cash Flow'!P5 / 'P&amp;L и Cash Flow'!K5 ) - 1)</f>
        <v>1.20934591288987</v>
      </c>
      <c r="C17" s="7" t="s">
        <v>196</v>
      </c>
      <c r="D17" s="5"/>
      <c r="E17" s="5"/>
      <c r="F17" s="5"/>
    </row>
    <row r="19" customFormat="false" ht="15" hidden="false" customHeight="false" outlineLevel="0" collapsed="false">
      <c r="A19" s="3" t="s">
        <v>197</v>
      </c>
    </row>
    <row r="20" customFormat="false" ht="15" hidden="false" customHeight="false" outlineLevel="0" collapsed="false">
      <c r="A20" s="4" t="s">
        <v>198</v>
      </c>
      <c r="B20" s="4" t="n">
        <v>2026</v>
      </c>
      <c r="C20" s="4" t="n">
        <v>2027</v>
      </c>
      <c r="D20" s="4" t="n">
        <v>2028</v>
      </c>
      <c r="E20" s="4" t="s">
        <v>199</v>
      </c>
      <c r="F20" s="4" t="s">
        <v>127</v>
      </c>
    </row>
    <row r="21" customFormat="false" ht="15" hidden="false" customHeight="false" outlineLevel="0" collapsed="false">
      <c r="A21" s="5" t="s">
        <v>200</v>
      </c>
      <c r="B21" s="12" t="n">
        <f aca="false">'P&amp;L и Cash Flow'!F5</f>
        <v>771911.03485</v>
      </c>
      <c r="C21" s="12" t="n">
        <f aca="false">'P&amp;L и Cash Flow'!K5</f>
        <v>261707276.939717</v>
      </c>
      <c r="D21" s="12" t="n">
        <f aca="false">'P&amp;L и Cash Flow'!P5</f>
        <v>578201902.6803</v>
      </c>
      <c r="E21" s="12" t="n">
        <f aca="false">'P&amp;L и Cash Flow'!S5</f>
        <v>547100332.371525</v>
      </c>
      <c r="F21" s="12" t="n">
        <f aca="false">'P&amp;L и Cash Flow'!T5</f>
        <v>1387781423.02639</v>
      </c>
    </row>
    <row r="22" customFormat="false" ht="15" hidden="false" customHeight="false" outlineLevel="0" collapsed="false">
      <c r="A22" s="5" t="s">
        <v>201</v>
      </c>
      <c r="B22" s="12" t="n">
        <f aca="false">'P&amp;L и Cash Flow'!F16</f>
        <v>190800</v>
      </c>
      <c r="C22" s="12" t="n">
        <f aca="false">'P&amp;L и Cash Flow'!K16</f>
        <v>48090000</v>
      </c>
      <c r="D22" s="12" t="n">
        <f aca="false">'P&amp;L и Cash Flow'!P16</f>
        <v>140208000</v>
      </c>
      <c r="E22" s="12" t="n">
        <f aca="false">'P&amp;L и Cash Flow'!S16</f>
        <v>237240000</v>
      </c>
      <c r="F22" s="39" t="s">
        <v>170</v>
      </c>
    </row>
    <row r="23" customFormat="false" ht="15" hidden="false" customHeight="false" outlineLevel="0" collapsed="false">
      <c r="A23" s="5" t="s">
        <v>202</v>
      </c>
      <c r="B23" s="12" t="n">
        <f aca="false">'P&amp;L и Cash Flow'!F6</f>
        <v>82193990</v>
      </c>
      <c r="C23" s="12" t="n">
        <f aca="false">'P&amp;L и Cash Flow'!K6</f>
        <v>181061368</v>
      </c>
      <c r="D23" s="12" t="n">
        <f aca="false">'P&amp;L и Cash Flow'!P6</f>
        <v>192914968</v>
      </c>
      <c r="E23" s="12" t="n">
        <f aca="false">'P&amp;L и Cash Flow'!S6</f>
        <v>97707484</v>
      </c>
      <c r="F23" s="12" t="n">
        <f aca="false">'P&amp;L и Cash Flow'!T6</f>
        <v>553877810</v>
      </c>
    </row>
    <row r="24" customFormat="false" ht="15" hidden="false" customHeight="false" outlineLevel="0" collapsed="false">
      <c r="A24" s="5" t="s">
        <v>203</v>
      </c>
      <c r="B24" s="12" t="n">
        <f aca="false">'P&amp;L и Cash Flow'!F7</f>
        <v>-81422078.96515</v>
      </c>
      <c r="C24" s="12" t="n">
        <f aca="false">'P&amp;L и Cash Flow'!K7</f>
        <v>80645908.9397173</v>
      </c>
      <c r="D24" s="12" t="n">
        <f aca="false">'P&amp;L и Cash Flow'!P7</f>
        <v>385286934.6803</v>
      </c>
      <c r="E24" s="12" t="n">
        <f aca="false">'P&amp;L и Cash Flow'!S7</f>
        <v>449392848.371525</v>
      </c>
      <c r="F24" s="12" t="n">
        <f aca="false">'P&amp;L и Cash Flow'!T7</f>
        <v>833903613.026392</v>
      </c>
    </row>
    <row r="25" customFormat="false" ht="15" hidden="false" customHeight="false" outlineLevel="0" collapsed="false">
      <c r="A25" s="5" t="s">
        <v>204</v>
      </c>
      <c r="B25" s="12" t="n">
        <f aca="false">'P&amp;L и Cash Flow'!F13</f>
        <v>21737181.03485</v>
      </c>
      <c r="C25" s="12" t="n">
        <f aca="false">'P&amp;L и Cash Flow'!K13</f>
        <v>55542349.9745673</v>
      </c>
      <c r="D25" s="12" t="n">
        <f aca="false">'P&amp;L и Cash Flow'!P13</f>
        <v>430080884.654867</v>
      </c>
      <c r="E25" s="12" t="n">
        <f aca="false">'P&amp;L и Cash Flow'!S13</f>
        <v>874099533.026392</v>
      </c>
      <c r="F25" s="12" t="n">
        <f aca="false">'P&amp;L и Cash Flow'!P13</f>
        <v>430080884.654867</v>
      </c>
    </row>
    <row r="26" customFormat="false" ht="15" hidden="false" customHeight="false" outlineLevel="0" collapsed="false">
      <c r="A26" s="5" t="s">
        <v>205</v>
      </c>
      <c r="B26" s="10" t="n">
        <f aca="false">'P&amp;L и Cash Flow'!F17</f>
        <v>3.17354313153796</v>
      </c>
      <c r="C26" s="10" t="n">
        <f aca="false">'P&amp;L и Cash Flow'!K17</f>
        <v>3.68111766224371</v>
      </c>
      <c r="D26" s="10" t="n">
        <f aca="false">'P&amp;L и Cash Flow'!P17</f>
        <v>26.7525670473553</v>
      </c>
      <c r="E26" s="10" t="n">
        <f aca="false">'P&amp;L и Cash Flow'!S17</f>
        <v>107.353029337207</v>
      </c>
      <c r="F26" s="39" t="s">
        <v>170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512</TotalTime>
  <Application>LibreOffice/25.8.3.2$Windows_X86_64 LibreOffice_project/8ca8d55c161d602844f5428fa4b58097424e324e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2026-08-21T13:48:20Z</dcterms:created>
  <dc:creator>openpyxl</dc:creator>
  <dc:description/>
  <dc:language>en-US</dc:language>
  <cp:lastModifiedBy>Мариям  Сейдалиева</cp:lastModifiedBy>
  <dcterms:modified xsi:type="dcterms:W3CDTF">2026-08-26T18:31:06Z</dcterms:modified>
  <cp:revision>30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